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PITALITO ESP\Desktop\"/>
    </mc:Choice>
  </mc:AlternateContent>
  <xr:revisionPtr revIDLastSave="0" documentId="13_ncr:1_{75D6B4AE-BF3E-4AAB-9EDB-DAB0116E93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atriz de Riesgo - Gestion" sheetId="6" r:id="rId1"/>
  </sheets>
  <definedNames>
    <definedName name="_xlnm.Print_Titles" localSheetId="0">'Matriz de Riesgo - Gestion'!$1:$7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G22" i="6" l="1"/>
  <c r="AF22" i="6"/>
  <c r="AE22" i="6"/>
  <c r="AD22" i="6" s="1"/>
  <c r="W22" i="6"/>
  <c r="U22" i="6"/>
  <c r="X22" i="6" s="1"/>
  <c r="N22" i="6"/>
  <c r="M22" i="6"/>
  <c r="AC22" i="6" s="1"/>
  <c r="AG21" i="6" s="1"/>
  <c r="AF21" i="6" s="1"/>
  <c r="K22" i="6"/>
  <c r="W21" i="6"/>
  <c r="U21" i="6"/>
  <c r="N21" i="6"/>
  <c r="M21" i="6"/>
  <c r="AC21" i="6" s="1"/>
  <c r="AG20" i="6" s="1"/>
  <c r="AF20" i="6" s="1"/>
  <c r="K21" i="6"/>
  <c r="W20" i="6"/>
  <c r="U20" i="6"/>
  <c r="X20" i="6" s="1"/>
  <c r="N20" i="6"/>
  <c r="M20" i="6"/>
  <c r="AC20" i="6" s="1"/>
  <c r="AG19" i="6" s="1"/>
  <c r="AF19" i="6" s="1"/>
  <c r="K20" i="6"/>
  <c r="W19" i="6"/>
  <c r="U19" i="6"/>
  <c r="X19" i="6" s="1"/>
  <c r="N19" i="6"/>
  <c r="M19" i="6"/>
  <c r="AC19" i="6" s="1"/>
  <c r="AG18" i="6" s="1"/>
  <c r="AF18" i="6" s="1"/>
  <c r="K19" i="6"/>
  <c r="W18" i="6"/>
  <c r="X18" i="6" s="1"/>
  <c r="U18" i="6"/>
  <c r="N18" i="6"/>
  <c r="M18" i="6"/>
  <c r="AC18" i="6" s="1"/>
  <c r="AG17" i="6" s="1"/>
  <c r="AF17" i="6" s="1"/>
  <c r="K18" i="6"/>
  <c r="W17" i="6"/>
  <c r="U17" i="6"/>
  <c r="X17" i="6" s="1"/>
  <c r="N17" i="6"/>
  <c r="M17" i="6"/>
  <c r="AC17" i="6" s="1"/>
  <c r="AG16" i="6" s="1"/>
  <c r="AF16" i="6" s="1"/>
  <c r="K17" i="6"/>
  <c r="W16" i="6"/>
  <c r="U16" i="6"/>
  <c r="X16" i="6" s="1"/>
  <c r="N16" i="6"/>
  <c r="M16" i="6"/>
  <c r="AC16" i="6" s="1"/>
  <c r="AG15" i="6" s="1"/>
  <c r="AF15" i="6" s="1"/>
  <c r="K16" i="6"/>
  <c r="W15" i="6"/>
  <c r="U15" i="6"/>
  <c r="N15" i="6"/>
  <c r="M15" i="6"/>
  <c r="AC15" i="6" s="1"/>
  <c r="AG14" i="6" s="1"/>
  <c r="AF14" i="6" s="1"/>
  <c r="K15" i="6"/>
  <c r="W14" i="6"/>
  <c r="U14" i="6"/>
  <c r="N14" i="6"/>
  <c r="M14" i="6"/>
  <c r="AC14" i="6" s="1"/>
  <c r="AG13" i="6" s="1"/>
  <c r="AF13" i="6" s="1"/>
  <c r="K14" i="6"/>
  <c r="W13" i="6"/>
  <c r="U13" i="6"/>
  <c r="N13" i="6"/>
  <c r="M13" i="6"/>
  <c r="AC13" i="6" s="1"/>
  <c r="AG12" i="6" s="1"/>
  <c r="AF12" i="6" s="1"/>
  <c r="K13" i="6"/>
  <c r="W12" i="6"/>
  <c r="U12" i="6"/>
  <c r="X12" i="6" s="1"/>
  <c r="N12" i="6"/>
  <c r="M12" i="6"/>
  <c r="AC12" i="6" s="1"/>
  <c r="AG11" i="6" s="1"/>
  <c r="AF11" i="6" s="1"/>
  <c r="K12" i="6"/>
  <c r="W11" i="6"/>
  <c r="U11" i="6"/>
  <c r="N11" i="6"/>
  <c r="M11" i="6"/>
  <c r="AC11" i="6" s="1"/>
  <c r="AG10" i="6" s="1"/>
  <c r="AF10" i="6" s="1"/>
  <c r="K11" i="6"/>
  <c r="W10" i="6"/>
  <c r="U10" i="6"/>
  <c r="N10" i="6"/>
  <c r="M10" i="6"/>
  <c r="AC10" i="6" s="1"/>
  <c r="AG9" i="6" s="1"/>
  <c r="AF9" i="6" s="1"/>
  <c r="K10" i="6"/>
  <c r="W9" i="6"/>
  <c r="U9" i="6"/>
  <c r="N9" i="6"/>
  <c r="M9" i="6"/>
  <c r="AC9" i="6" s="1"/>
  <c r="K9" i="6"/>
  <c r="X10" i="6" l="1"/>
  <c r="X13" i="6"/>
  <c r="AB13" i="6" s="1"/>
  <c r="AE12" i="6" s="1"/>
  <c r="AD12" i="6" s="1"/>
  <c r="AH12" i="6" s="1"/>
  <c r="X11" i="6"/>
  <c r="AB11" i="6" s="1"/>
  <c r="AE10" i="6" s="1"/>
  <c r="AD10" i="6" s="1"/>
  <c r="AH10" i="6" s="1"/>
  <c r="X14" i="6"/>
  <c r="AB14" i="6" s="1"/>
  <c r="AE13" i="6" s="1"/>
  <c r="AD13" i="6" s="1"/>
  <c r="AH13" i="6" s="1"/>
  <c r="AB19" i="6"/>
  <c r="AE18" i="6" s="1"/>
  <c r="AD18" i="6" s="1"/>
  <c r="AH18" i="6" s="1"/>
  <c r="AB22" i="6"/>
  <c r="AE21" i="6" s="1"/>
  <c r="AD21" i="6" s="1"/>
  <c r="AH21" i="6" s="1"/>
  <c r="AH22" i="6"/>
  <c r="AB10" i="6"/>
  <c r="AE9" i="6" s="1"/>
  <c r="AD9" i="6" s="1"/>
  <c r="AH9" i="6" s="1"/>
  <c r="X9" i="6"/>
  <c r="AB12" i="6"/>
  <c r="AE11" i="6" s="1"/>
  <c r="AD11" i="6" s="1"/>
  <c r="AH11" i="6" s="1"/>
  <c r="X15" i="6"/>
  <c r="AB15" i="6" s="1"/>
  <c r="AE14" i="6" s="1"/>
  <c r="AD14" i="6" s="1"/>
  <c r="AH14" i="6" s="1"/>
  <c r="AB18" i="6"/>
  <c r="AE17" i="6" s="1"/>
  <c r="AD17" i="6" s="1"/>
  <c r="AH17" i="6" s="1"/>
  <c r="AB20" i="6"/>
  <c r="AE19" i="6" s="1"/>
  <c r="AD19" i="6" s="1"/>
  <c r="AH19" i="6" s="1"/>
  <c r="X21" i="6"/>
  <c r="AB21" i="6" s="1"/>
  <c r="AE20" i="6" s="1"/>
  <c r="AD20" i="6" s="1"/>
  <c r="AH20" i="6" s="1"/>
  <c r="AB9" i="6"/>
  <c r="AB17" i="6"/>
  <c r="AE16" i="6" s="1"/>
  <c r="AD16" i="6" s="1"/>
  <c r="AH16" i="6" s="1"/>
  <c r="AB16" i="6"/>
  <c r="AE15" i="6" s="1"/>
  <c r="AD15" i="6" s="1"/>
  <c r="AH15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Juan V</author>
  </authors>
  <commentList>
    <comment ref="I6" authorId="0" shapeId="0" xr:uid="{C3B2503A-FF0A-4126-BE3C-7C8E5B51BB41}">
      <text>
        <r>
          <rPr>
            <sz val="9"/>
            <color indexed="81"/>
            <rFont val="Tahoma"/>
            <family val="2"/>
          </rPr>
          <t>Cálculo de Frecuencia - Pág. 38 (Guía Administración de Riesgo)</t>
        </r>
      </text>
    </comment>
    <comment ref="AB6" authorId="0" shapeId="0" xr:uid="{E85DEFFC-4EE7-4002-B70C-3F516969F45C}">
      <text>
        <r>
          <rPr>
            <sz val="9"/>
            <color indexed="81"/>
            <rFont val="Tahoma"/>
            <family val="2"/>
          </rPr>
          <t xml:space="preserve">Probabilidad Residual =Probabilidad Inherente -(Probabilidad Inherente x Calificación del control)
</t>
        </r>
      </text>
    </comment>
    <comment ref="AC6" authorId="0" shapeId="0" xr:uid="{18E22001-BADB-4A30-ADD3-8FB7FE0F920A}">
      <text>
        <r>
          <rPr>
            <sz val="9"/>
            <color indexed="81"/>
            <rFont val="Tahoma"/>
            <family val="2"/>
          </rPr>
          <t xml:space="preserve">Probabilidad Residual =Probabilidad Inherente -(Probabilidad Inherente x Calificación del control)
</t>
        </r>
      </text>
    </comment>
    <comment ref="Y7" authorId="0" shapeId="0" xr:uid="{9B5E0867-0191-445A-917B-768E4FF67445}">
      <text>
        <r>
          <rPr>
            <sz val="9"/>
            <color indexed="81"/>
            <rFont val="Tahoma"/>
            <family val="2"/>
          </rPr>
          <t>Informativo (Sin Peso)</t>
        </r>
      </text>
    </comment>
    <comment ref="Z7" authorId="0" shapeId="0" xr:uid="{2C9C8946-E86E-4BF1-847E-AAE6DD9E34EE}">
      <text>
        <r>
          <rPr>
            <sz val="9"/>
            <color indexed="81"/>
            <rFont val="Tahoma"/>
            <family val="2"/>
          </rPr>
          <t>Informativo (Sin Peso)</t>
        </r>
      </text>
    </comment>
    <comment ref="AA7" authorId="0" shapeId="0" xr:uid="{559BCD9E-85BA-4585-ADB7-B2B04F30B2A4}">
      <text>
        <r>
          <rPr>
            <sz val="9"/>
            <color indexed="81"/>
            <rFont val="Tahoma"/>
            <family val="2"/>
          </rPr>
          <t>Informativo (Sin Peso)</t>
        </r>
      </text>
    </comment>
  </commentList>
</comments>
</file>

<file path=xl/sharedStrings.xml><?xml version="1.0" encoding="utf-8"?>
<sst xmlns="http://schemas.openxmlformats.org/spreadsheetml/2006/main" count="399" uniqueCount="200">
  <si>
    <t>Activo de Información</t>
  </si>
  <si>
    <t>Descripción del Riesgo</t>
  </si>
  <si>
    <t>Probabilidad</t>
  </si>
  <si>
    <t>Impacto</t>
  </si>
  <si>
    <t>Moderado</t>
  </si>
  <si>
    <t>Referencia</t>
  </si>
  <si>
    <t>Proceso</t>
  </si>
  <si>
    <t>Amenazas (Causa Inmediata)</t>
  </si>
  <si>
    <t>Clasificación riesgo</t>
  </si>
  <si>
    <t>Frecuencia</t>
  </si>
  <si>
    <t>Probabilidad inherente</t>
  </si>
  <si>
    <t>Tipo de riesgo</t>
  </si>
  <si>
    <t>%</t>
  </si>
  <si>
    <t>Impacto inherente</t>
  </si>
  <si>
    <t>No Control</t>
  </si>
  <si>
    <t>Afectación</t>
  </si>
  <si>
    <t>Atributos</t>
  </si>
  <si>
    <t>Tipo</t>
  </si>
  <si>
    <t>Implementación</t>
  </si>
  <si>
    <t>Documentación</t>
  </si>
  <si>
    <t>Evidencia</t>
  </si>
  <si>
    <t>Probabilidad residual final</t>
  </si>
  <si>
    <t>Impacto residual final</t>
  </si>
  <si>
    <t xml:space="preserve">Zona de riesgo final </t>
  </si>
  <si>
    <t>Tratamiento</t>
  </si>
  <si>
    <t>Descripción del control</t>
  </si>
  <si>
    <t>Control Anexo A</t>
  </si>
  <si>
    <t>Documentado</t>
  </si>
  <si>
    <t>Continua</t>
  </si>
  <si>
    <t>Zona de Riesgo inherente</t>
  </si>
  <si>
    <t>Probabilidad residual</t>
  </si>
  <si>
    <t>Baja</t>
  </si>
  <si>
    <t>Con registro</t>
  </si>
  <si>
    <t>Muy Baja</t>
  </si>
  <si>
    <t>Media</t>
  </si>
  <si>
    <t>AFECTACIÓN ECONÓMICA</t>
  </si>
  <si>
    <t>REPUTACIONAL</t>
  </si>
  <si>
    <t>Leve</t>
  </si>
  <si>
    <t>Menor</t>
  </si>
  <si>
    <t>Preventivo</t>
  </si>
  <si>
    <t>Detectivo</t>
  </si>
  <si>
    <t>Correctivo</t>
  </si>
  <si>
    <t>Automático</t>
  </si>
  <si>
    <t>Calificación del Control</t>
  </si>
  <si>
    <t>Impacto residual</t>
  </si>
  <si>
    <t>Plan de Acción</t>
  </si>
  <si>
    <t>Responsable</t>
  </si>
  <si>
    <t>Fecha de Implementación</t>
  </si>
  <si>
    <t>Seguimiento</t>
  </si>
  <si>
    <t>Estado</t>
  </si>
  <si>
    <t>EMPRESA DE SERVICIOS PÚBLICOS DOMICILIARIOS DE PITALITO EMPITALITO E.S.P.</t>
  </si>
  <si>
    <t>PAGINA:  1 de 1</t>
  </si>
  <si>
    <t>Incumplimiento al seguimiento de los planes institucionales</t>
  </si>
  <si>
    <t>Afectación de continuidad y cobertura en la prestación del servicio de acueducto a nuestros usuarios.</t>
  </si>
  <si>
    <t>Aumento de las PQR de Facturación</t>
  </si>
  <si>
    <t xml:space="preserve">Incumplimiento de directrices definidas por la entidad o los entes de control externos. </t>
  </si>
  <si>
    <t>Daños en la red de alcantarillado publico.</t>
  </si>
  <si>
    <t>Incumplimiento del plan de capacitación.</t>
  </si>
  <si>
    <t>Falta de oportunidad y veracidad en la información financiera.</t>
  </si>
  <si>
    <t>Incumplimiento en la ejecución de los planes ambientales.</t>
  </si>
  <si>
    <t>Incumplimiento en los objetivos de calidad</t>
  </si>
  <si>
    <t>Director de Planeación
Gerencia</t>
  </si>
  <si>
    <t>Director administrativo y Financiero
Auxiliar de Archivo</t>
  </si>
  <si>
    <t>Directo Operativo.
Líder Ambiental.</t>
  </si>
  <si>
    <t xml:space="preserve">Director operativo </t>
  </si>
  <si>
    <t>Dirección Operativa
Contratista Interaseo.</t>
  </si>
  <si>
    <t>Directora de Planeación.</t>
  </si>
  <si>
    <t xml:space="preserve">Jefe de control interno </t>
  </si>
  <si>
    <t xml:space="preserve">Director Operativo </t>
  </si>
  <si>
    <t>Líder de Talento Humano.</t>
  </si>
  <si>
    <t>Director administrativo y financiero.</t>
  </si>
  <si>
    <t>Director Operativo 
Líder Ambiental.</t>
  </si>
  <si>
    <t>-Incumplimiento de cronograma de actividades para establecer las fechas de transferencia.</t>
  </si>
  <si>
    <t>-Emergencia naturales. 
-Emergencia antrópica.</t>
  </si>
  <si>
    <t>-Crecimiento de la Población y expansión urbana.
-Disminución del caudal.
-Daños en la infraestructura del Sistema de Acueducto.</t>
  </si>
  <si>
    <t>- Cambios en la normativa vigente
    - Falta de capacitación en actualización normativa.
- Carencia de socialización de las directrices de la alta gerencia definidas en la entidad.</t>
  </si>
  <si>
    <t>-Periodo de diseño.
-Fenómenos naturales.
-Calidad de la tubería</t>
  </si>
  <si>
    <t>-Inexistencia de base de datos de suscriptores para gestionar recuperación de cartera.
-No contar con el personal suficiente para realizar el seguimiento y gestión de cartera.</t>
  </si>
  <si>
    <t>-Falta de compromiso por parte de los funcionarios para participar en las actividades programadas.</t>
  </si>
  <si>
    <t>-Falta disponibilidad de recursos.
-Voluntad administrativa</t>
  </si>
  <si>
    <t xml:space="preserve">-Inexistencia plan objetivo de calidad </t>
  </si>
  <si>
    <t>GESTIÓN ESTRATÉGICA</t>
  </si>
  <si>
    <t>GESTIÓN DE LA INFORMACIÓN</t>
  </si>
  <si>
    <t>GESTIÓN ACUEDUCTO</t>
  </si>
  <si>
    <t>GESTIÓN ASEO</t>
  </si>
  <si>
    <t>GESTIÓN COMERCIAL</t>
  </si>
  <si>
    <t>GESTION DEL CONTROL</t>
  </si>
  <si>
    <t>GESTIÓN ALCANTARILLADO</t>
  </si>
  <si>
    <t>GESTIÓN DEL TALENTO HUMANO</t>
  </si>
  <si>
    <t>GESTIÓN FINANCIERA.</t>
  </si>
  <si>
    <t>GESTIÓN AMBIENTAL</t>
  </si>
  <si>
    <t>LABORATORIO</t>
  </si>
  <si>
    <t>GESTION DE CALIDAD</t>
  </si>
  <si>
    <t>-Informe de cumplimiento a la transferencia documental</t>
  </si>
  <si>
    <t>-Oficios remitidos al operador</t>
  </si>
  <si>
    <t>-PQR de facturación aleatorias con soportes de critica</t>
  </si>
  <si>
    <t xml:space="preserve">-Informe de seguimiento al plan de acción </t>
  </si>
  <si>
    <t>-Ejecución de obras reposición de redes y construcción ampliación colector e informe de mantenimiento pozos y sumideros y canales de aguas lluvias.</t>
  </si>
  <si>
    <t>Acta de comité de cartera</t>
  </si>
  <si>
    <t>-Informe de seguimiento al plan de capacitaciones, dirigido al Director Administrativo y Financiero</t>
  </si>
  <si>
    <t>Evaluación y seguimiento por parte de la Autoridad Ambiental CAM</t>
  </si>
  <si>
    <t>Plan objetivos de calidad</t>
  </si>
  <si>
    <t>Actividades ejecutadas /Actividades programadas</t>
  </si>
  <si>
    <t>Mejora del servicio</t>
  </si>
  <si>
    <t>Informe de seguimiento a Plan de Acción.</t>
  </si>
  <si>
    <t>Cumplimiento ejecución de obras y mantenimientos.</t>
  </si>
  <si>
    <t>Reducción de cartera.</t>
  </si>
  <si>
    <t>Cumplimiento al plan de capacitaciones</t>
  </si>
  <si>
    <t>Desarrollo interfaz</t>
  </si>
  <si>
    <t>Cumplimiento al Plan ambiental vigente.</t>
  </si>
  <si>
    <t>Cumplimiento de los objetivos de calidad</t>
  </si>
  <si>
    <t>Desarrollo del total de las actividades establecidas en los Planes ambientales para cada vigencia</t>
  </si>
  <si>
    <t>MATRIZ MAPA DE RIESGOS</t>
  </si>
  <si>
    <t>formato diligenciado MI.ACU.FO.21.v2 - Reportes suspensiones realizadas al servicio de acueducto</t>
  </si>
  <si>
    <t xml:space="preserve">máximos 2 veces por año </t>
  </si>
  <si>
    <t>3 a 24 veces por año</t>
  </si>
  <si>
    <t xml:space="preserve">24 a 500 veces por año </t>
  </si>
  <si>
    <t>Informe técnico de ejecución de obras</t>
  </si>
  <si>
    <t>x</t>
  </si>
  <si>
    <t xml:space="preserve">Incumplimiento  con la norma vigente  de archivo </t>
  </si>
  <si>
    <t xml:space="preserve">Ejecución y Administración de Procesos </t>
  </si>
  <si>
    <t>Procedimientos de operación documentados</t>
  </si>
  <si>
    <t>Respaldo de
información</t>
  </si>
  <si>
    <t>Falta de seguimiento oportuno a las actividades de los planes institucionales</t>
  </si>
  <si>
    <t>Gestión</t>
  </si>
  <si>
    <t>Vulnerabilidades (Causa raíz)</t>
  </si>
  <si>
    <t>Riesgos gestión</t>
  </si>
  <si>
    <t xml:space="preserve">Soporte documentales del cumplimiento  avances de los planes institucionales </t>
  </si>
  <si>
    <t xml:space="preserve">Incumplimiento a seguimientos de planes institucionales </t>
  </si>
  <si>
    <t>-Seguimiento al Plan de acción Institucional integrado
-Certificación por parte del  director responsable de cada plan institucional.</t>
  </si>
  <si>
    <t>Generación del informe de seguimiento</t>
  </si>
  <si>
    <t>Cronograma diligenciado de  Transferencia documental y digitalización de archivo</t>
  </si>
  <si>
    <t>Incumplimiento de las actividades programadas para la transferencia documental y digitalización de archivo</t>
  </si>
  <si>
    <t xml:space="preserve">Deficiencia en la prestación del servicio de acueducto </t>
  </si>
  <si>
    <t xml:space="preserve">Realizar seguimiento a los planes institucionales, según su periodicidad </t>
  </si>
  <si>
    <t>Suspensión del servicio de acueducto.</t>
  </si>
  <si>
    <t>Tiempo suspensión del servicio mensual/ Tiempo total a prestar el servicio mensual</t>
  </si>
  <si>
    <t xml:space="preserve">Afectación a la calidad y continuidad del servicio de acueducto </t>
  </si>
  <si>
    <t>Tiempo de afectación de continuidad en el mes/Tiempo de continuidad del servicio en el mes</t>
  </si>
  <si>
    <t>Afectación a la calidad y continuidad del servicio de aseo</t>
  </si>
  <si>
    <t xml:space="preserve">Contrato de prestación del servicio a otra empresa prestadora. - Debilidad en el parque automotor que afecta la recolección selectiva y trasporte de residuos solidos a la planta de biroganicos del sur del Huila. -lavado de vehículos, garantizando el  cumplimiento de las normar ambientales vigentes - la rotación del personal afecta la prestación del servicio.  </t>
  </si>
  <si>
    <t xml:space="preserve">Seguimiento a la Calidad y continuidad de la prestación del servicio por parte del prestador del servicio publico de aseo </t>
  </si>
  <si>
    <t xml:space="preserve">Trazabilidad de la información en el sistema de facturación asegurando los usuarios del sistema para evitar fraudes y malos manejos. </t>
  </si>
  <si>
    <t>Deficiencia en la aplicación del proceso de facturación</t>
  </si>
  <si>
    <t>-Omitir análisis y visita de critica antes de generar Facturación</t>
  </si>
  <si>
    <t>Seguimiento a PQR de facturación</t>
  </si>
  <si>
    <t>-No cuenta con los requisitos mínimos de estándares para infraestructura.</t>
  </si>
  <si>
    <t>Informe de cumplimiento del plan de mejora</t>
  </si>
  <si>
    <t>Construcción de infraestructura</t>
  </si>
  <si>
    <t>Líder de Calidad</t>
  </si>
  <si>
    <t>Informes de seguimientos al contrato prestación de servicios  de aseo</t>
  </si>
  <si>
    <t xml:space="preserve">Deficiencia en la aplicación del proceso y procedimientos </t>
  </si>
  <si>
    <t xml:space="preserve">Soporte de capacitacion de cambios normativos y dibulgacion con el personal de la entidad. </t>
  </si>
  <si>
    <t xml:space="preserve">formato diligenciado MI.ACU.FO.34.v3 - Evaluacion de daños </t>
  </si>
  <si>
    <t>Deficiencia en la prestación del servicio de alcantarillado</t>
  </si>
  <si>
    <t>Aumentó de la cartera.</t>
  </si>
  <si>
    <t xml:space="preserve">Cuantificar los acuerdos de pago en proceso de recuperacion de cartera superios a 120 dias </t>
  </si>
  <si>
    <t xml:space="preserve">Aumento de cartera, defisis de  recuepracion  y aumento de cartera de dificil cobro  </t>
  </si>
  <si>
    <t xml:space="preserve">Soporte documental del cumplimiento y   avances del plan de capasitacion </t>
  </si>
  <si>
    <t xml:space="preserve">Incumplimiento  en las actividades de acuerrdo a los cambios normativos </t>
  </si>
  <si>
    <t xml:space="preserve">Realizar la interfaz </t>
  </si>
  <si>
    <t xml:space="preserve">La perdidad de informacion y toma de decciones sin verasidad de la informacion  </t>
  </si>
  <si>
    <t xml:space="preserve">Incumplimiento  en las normas vigentes  ambientales  </t>
  </si>
  <si>
    <t xml:space="preserve">Cumplimiento en la ejecucion de los planes ambiantales  </t>
  </si>
  <si>
    <t xml:space="preserve">Mejora de infraestrucutura de acuerdo a la exigencia de la  norma 17025 del 2017 </t>
  </si>
  <si>
    <t xml:space="preserve">Cierre de operación del  laboratorio por parte de los entes de control  sanitario </t>
  </si>
  <si>
    <t xml:space="preserve">Mejora sistema de gestion de calidad </t>
  </si>
  <si>
    <t xml:space="preserve">Imcumplimiento en procesos y prosedimientos de la entidad </t>
  </si>
  <si>
    <t>Reducir el riesgo</t>
  </si>
  <si>
    <t>mejora infraestructura,  no apta para el buen funcionamiento de los laboratorios fisicoquímico y microbiológico</t>
  </si>
  <si>
    <t>Junio</t>
  </si>
  <si>
    <t xml:space="preserve"> Diciembre </t>
  </si>
  <si>
    <t>Junio
Diciembre</t>
  </si>
  <si>
    <t>Diciembre</t>
  </si>
  <si>
    <t>Julio
enero</t>
  </si>
  <si>
    <t>Abril
Agosto
Diciembre</t>
  </si>
  <si>
    <t xml:space="preserve">Diciembre </t>
  </si>
  <si>
    <t xml:space="preserve">Julio
Diciembre </t>
  </si>
  <si>
    <t xml:space="preserve">Coordinadore de laboratorio y profesional de laboratorio </t>
  </si>
  <si>
    <t>Plan de emergencia y contingencia actualizado
Evaluación de suspensiones del servicio del servicio de acueducto.</t>
  </si>
  <si>
    <t>Cumplimiento de las actividades programadas en el cronograma para la transferencia documental.</t>
  </si>
  <si>
    <t>Plan de emergencia y contingencia para el manejo de desastres y emergencias, vigente en el aparte de 
Disponibilidad de recursos para la ejecución del Plan cuando se requiera.</t>
  </si>
  <si>
    <t>Abril 
Julio
Septiembre
Diciembre</t>
  </si>
  <si>
    <t xml:space="preserve">Junio          Diciembre </t>
  </si>
  <si>
    <t>Mejora en la prestacion del servicios y mejora  plan maestro de acueducto
Modernización de la Planta de Tratamiento de Agua Potable.</t>
  </si>
  <si>
    <t xml:space="preserve">Actividades de seguimienot y control al contrato de prestacion de servicios, en cumplimiento del 100% del objeto contractual pactado </t>
  </si>
  <si>
    <t xml:space="preserve">Realizar seguimiento aleatorio a las  PQR de facturación para identificar la realización de análisis de critica y revisar los respectivos informes </t>
  </si>
  <si>
    <t xml:space="preserve">Realizar seguimiento periódico al plan de acción institucional.-Establecer compromisos del equipo directo para realizar constante  divulgar de directrices frente a cambios normativos. </t>
  </si>
  <si>
    <t>Reposición de las redes de alcantarillado 
Construcción del colector aguas lluvias
Mantenimiento a posos y sumideros.</t>
  </si>
  <si>
    <t>Llevar a comité de cartera los casos de  de difícil cobro superior a ocho (8) meses.</t>
  </si>
  <si>
    <t>Realizar monitoreo e informe trimestral del avance en el cumplimiento del plan anual de capacitación.</t>
  </si>
  <si>
    <t>Construcción, socialización divulgación de plan de objetivos de calidad</t>
  </si>
  <si>
    <t>Seguimiento al plan de mejora por parte de la secretaria de salud departamental .</t>
  </si>
  <si>
    <t>Salva guardar la informacion por la entidad.</t>
  </si>
  <si>
    <t>Salvaguardar la informacion por parte de la entidad para garantizar la trasabilidad y cuidado.</t>
  </si>
  <si>
    <t>CODIGO: ES.EST.DA.02.</t>
  </si>
  <si>
    <t>VERSION: 3</t>
  </si>
  <si>
    <t>APROBADO : 27/01/2025</t>
  </si>
  <si>
    <t xml:space="preserve">cumplido </t>
  </si>
  <si>
    <t>Garantizar que se salvaguardar la informacion de la entidad los  módulos de facturación, contabilidad, tesorería y presupuesto.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</si>
</sst>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0"/>
      <name val="Arial Narrow"/>
      <family val="2"/>
    </font>
    <font>
      <sz val="9"/>
      <color indexed="81"/>
      <name val="Tahoma"/>
      <family val="2"/>
    </font>
    <font>
      <sz val="9"/>
      <color theme="1"/>
      <name val="Calibri"/>
      <family val="2"/>
      <scheme val="minor"/>
    </font>
    <font>
      <b/>
      <sz val="22"/>
      <color theme="1"/>
      <name val="Arial Narrow"/>
      <family val="2"/>
    </font>
    <font>
      <sz val="12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EE803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9" fontId="4" fillId="5" borderId="1" xfId="0" applyNumberFormat="1" applyFont="1" applyFill="1" applyBorder="1" applyAlignment="1">
      <alignment horizontal="center" vertical="center" wrapText="1"/>
    </xf>
    <xf numFmtId="9" fontId="4" fillId="4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3" xfId="0" quotePrefix="1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5" fillId="6" borderId="5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6" fillId="6" borderId="10" xfId="0" applyFont="1" applyFill="1" applyBorder="1" applyAlignment="1">
      <alignment horizontal="left" vertical="center" wrapText="1"/>
    </xf>
    <xf numFmtId="0" fontId="6" fillId="6" borderId="11" xfId="0" applyFont="1" applyFill="1" applyBorder="1" applyAlignment="1">
      <alignment horizontal="left" vertical="center" wrapText="1"/>
    </xf>
    <xf numFmtId="0" fontId="6" fillId="6" borderId="12" xfId="0" applyFont="1" applyFill="1" applyBorder="1" applyAlignment="1">
      <alignment horizontal="left" vertical="center" wrapText="1"/>
    </xf>
    <xf numFmtId="0" fontId="6" fillId="6" borderId="13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6" borderId="14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6" fillId="6" borderId="15" xfId="0" applyFont="1" applyFill="1" applyBorder="1" applyAlignment="1">
      <alignment horizontal="left" vertical="center" wrapText="1"/>
    </xf>
    <xf numFmtId="0" fontId="6" fillId="6" borderId="16" xfId="0" applyFont="1" applyFill="1" applyBorder="1" applyAlignment="1">
      <alignment horizontal="left" vertical="center" wrapText="1"/>
    </xf>
    <xf numFmtId="0" fontId="6" fillId="6" borderId="17" xfId="0" applyFont="1" applyFill="1" applyBorder="1" applyAlignment="1">
      <alignment horizontal="left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 wrapText="1"/>
    </xf>
  </cellXfs>
  <cellStyles count="1">
    <cellStyle name="Normal" xfId="0" builtinId="0"/>
  </cellStyles>
  <dxfs count="14">
    <dxf>
      <fill>
        <patternFill>
          <bgColor theme="9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theme="9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9"/>
        </patternFill>
      </fill>
    </dxf>
    <dxf>
      <fill>
        <patternFill>
          <bgColor theme="9" tint="0.79998168889431442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66"/>
      <color rgb="FFEE8036"/>
      <color rgb="FFC435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512671</xdr:colOff>
      <xdr:row>0</xdr:row>
      <xdr:rowOff>31751</xdr:rowOff>
    </xdr:from>
    <xdr:to>
      <xdr:col>2</xdr:col>
      <xdr:colOff>63501</xdr:colOff>
      <xdr:row>3</xdr:row>
      <xdr:rowOff>140336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D31705A-60ED-4738-A20F-4566DDC081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671" y="31751"/>
          <a:ext cx="1074830" cy="7277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A282E-20EA-4DEE-832F-E45007EAF231}">
  <dimension ref="A1:AN22"/>
  <sheetViews>
    <sheetView tabSelected="1" view="pageBreakPreview" zoomScale="90" zoomScaleNormal="80" zoomScaleSheetLayoutView="90" zoomScalePageLayoutView="30" workbookViewId="0">
      <selection sqref="A1:C4"/>
    </sheetView>
  </sheetViews>
  <sheetFormatPr baseColWidth="10" defaultRowHeight="15" x14ac:dyDescent="0.25"/>
  <sheetData>
    <row r="1" spans="1:40" ht="15.75" x14ac:dyDescent="0.25">
      <c r="A1" s="10"/>
      <c r="B1" s="11"/>
      <c r="C1" s="11"/>
      <c r="D1" s="12" t="s">
        <v>50</v>
      </c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4"/>
      <c r="AL1" s="18" t="s">
        <v>195</v>
      </c>
      <c r="AM1" s="19"/>
      <c r="AN1" s="20"/>
    </row>
    <row r="2" spans="1:40" ht="16.5" thickBot="1" x14ac:dyDescent="0.3">
      <c r="A2" s="10"/>
      <c r="B2" s="11"/>
      <c r="C2" s="11"/>
      <c r="D2" s="15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7"/>
      <c r="AL2" s="21" t="s">
        <v>197</v>
      </c>
      <c r="AM2" s="22"/>
      <c r="AN2" s="23"/>
    </row>
    <row r="3" spans="1:40" ht="15.75" x14ac:dyDescent="0.25">
      <c r="A3" s="10"/>
      <c r="B3" s="11"/>
      <c r="C3" s="11"/>
      <c r="D3" s="12" t="s">
        <v>112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4"/>
      <c r="AL3" s="21" t="s">
        <v>196</v>
      </c>
      <c r="AM3" s="22"/>
      <c r="AN3" s="23"/>
    </row>
    <row r="4" spans="1:40" ht="16.5" thickBot="1" x14ac:dyDescent="0.3">
      <c r="A4" s="24"/>
      <c r="B4" s="25"/>
      <c r="C4" s="25"/>
      <c r="D4" s="15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7"/>
      <c r="AL4" s="26" t="s">
        <v>51</v>
      </c>
      <c r="AM4" s="27"/>
      <c r="AN4" s="28"/>
    </row>
    <row r="5" spans="1:40" ht="15.75" thickBot="1" x14ac:dyDescent="0.3"/>
    <row r="6" spans="1:40" x14ac:dyDescent="0.25">
      <c r="A6" s="31" t="s">
        <v>6</v>
      </c>
      <c r="B6" s="29" t="s">
        <v>5</v>
      </c>
      <c r="C6" s="29" t="s">
        <v>0</v>
      </c>
      <c r="D6" s="29" t="s">
        <v>7</v>
      </c>
      <c r="E6" s="29" t="s">
        <v>125</v>
      </c>
      <c r="F6" s="29" t="s">
        <v>11</v>
      </c>
      <c r="G6" s="29" t="s">
        <v>1</v>
      </c>
      <c r="H6" s="29" t="s">
        <v>8</v>
      </c>
      <c r="I6" s="29" t="s">
        <v>9</v>
      </c>
      <c r="J6" s="29" t="s">
        <v>10</v>
      </c>
      <c r="K6" s="29" t="s">
        <v>12</v>
      </c>
      <c r="L6" s="29" t="s">
        <v>13</v>
      </c>
      <c r="M6" s="29" t="s">
        <v>12</v>
      </c>
      <c r="N6" s="29" t="s">
        <v>29</v>
      </c>
      <c r="O6" s="29" t="s">
        <v>14</v>
      </c>
      <c r="P6" s="29" t="s">
        <v>26</v>
      </c>
      <c r="Q6" s="29" t="s">
        <v>25</v>
      </c>
      <c r="R6" s="33" t="s">
        <v>15</v>
      </c>
      <c r="S6" s="34"/>
      <c r="T6" s="33" t="s">
        <v>16</v>
      </c>
      <c r="U6" s="41"/>
      <c r="V6" s="41"/>
      <c r="W6" s="41"/>
      <c r="X6" s="41"/>
      <c r="Y6" s="41"/>
      <c r="Z6" s="41"/>
      <c r="AA6" s="34"/>
      <c r="AB6" s="29" t="s">
        <v>30</v>
      </c>
      <c r="AC6" s="29" t="s">
        <v>44</v>
      </c>
      <c r="AD6" s="29" t="s">
        <v>21</v>
      </c>
      <c r="AE6" s="29" t="s">
        <v>12</v>
      </c>
      <c r="AF6" s="35" t="s">
        <v>22</v>
      </c>
      <c r="AG6" s="35" t="s">
        <v>12</v>
      </c>
      <c r="AH6" s="35" t="s">
        <v>23</v>
      </c>
      <c r="AI6" s="35" t="s">
        <v>24</v>
      </c>
      <c r="AJ6" s="35" t="s">
        <v>45</v>
      </c>
      <c r="AK6" s="35" t="s">
        <v>46</v>
      </c>
      <c r="AL6" s="35" t="s">
        <v>47</v>
      </c>
      <c r="AM6" s="35" t="s">
        <v>48</v>
      </c>
      <c r="AN6" s="37" t="s">
        <v>49</v>
      </c>
    </row>
    <row r="7" spans="1:40" ht="25.5" x14ac:dyDescent="0.25">
      <c r="A7" s="32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1" t="s">
        <v>2</v>
      </c>
      <c r="S7" s="1" t="s">
        <v>3</v>
      </c>
      <c r="T7" s="1" t="s">
        <v>17</v>
      </c>
      <c r="U7" s="1" t="s">
        <v>12</v>
      </c>
      <c r="V7" s="1" t="s">
        <v>18</v>
      </c>
      <c r="W7" s="1" t="s">
        <v>12</v>
      </c>
      <c r="X7" s="1" t="s">
        <v>43</v>
      </c>
      <c r="Y7" s="1" t="s">
        <v>19</v>
      </c>
      <c r="Z7" s="1" t="s">
        <v>9</v>
      </c>
      <c r="AA7" s="1" t="s">
        <v>20</v>
      </c>
      <c r="AB7" s="30"/>
      <c r="AC7" s="30"/>
      <c r="AD7" s="30"/>
      <c r="AE7" s="30"/>
      <c r="AF7" s="36"/>
      <c r="AG7" s="36"/>
      <c r="AH7" s="36"/>
      <c r="AI7" s="36"/>
      <c r="AJ7" s="36"/>
      <c r="AK7" s="36"/>
      <c r="AL7" s="36"/>
      <c r="AM7" s="36"/>
      <c r="AN7" s="38"/>
    </row>
    <row r="8" spans="1:40" x14ac:dyDescent="0.25">
      <c r="A8" s="39" t="s">
        <v>126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40"/>
    </row>
    <row r="9" spans="1:40" ht="156" customHeight="1" x14ac:dyDescent="0.25">
      <c r="A9" s="7" t="s">
        <v>81</v>
      </c>
      <c r="B9" s="7">
        <v>1</v>
      </c>
      <c r="C9" s="7" t="s">
        <v>127</v>
      </c>
      <c r="D9" s="7" t="s">
        <v>128</v>
      </c>
      <c r="E9" s="7" t="s">
        <v>123</v>
      </c>
      <c r="F9" s="7" t="s">
        <v>124</v>
      </c>
      <c r="G9" s="7" t="s">
        <v>52</v>
      </c>
      <c r="H9" s="7" t="s">
        <v>120</v>
      </c>
      <c r="I9" s="7" t="s">
        <v>115</v>
      </c>
      <c r="J9" s="2" t="s">
        <v>31</v>
      </c>
      <c r="K9" s="3" t="str">
        <f>IF(J9="Muy Alta","100%",IF(J9="Alta","80%",IF(J9="Media","60%",IF(J9="Baja","40%",IF(J9="Muy Baja","20%")))))</f>
        <v>40%</v>
      </c>
      <c r="L9" s="2" t="s">
        <v>37</v>
      </c>
      <c r="M9" s="3" t="str">
        <f>IF(L9="Catastrófico","100%",IF(L9="Mayor","80%",IF(L9="Moderado","60%",IF(L9="Menor","40%",IF(L9="Leve","20%")))))</f>
        <v>20%</v>
      </c>
      <c r="N9" s="6" t="str">
        <f>IF(J9&lt;&gt;"",IF(L9&lt;&gt;"",
IF(AND(J9 = "Muy Baja",L9 = "Leve"), "Bajo",
IF(AND(J9 = "Muy Baja",L9 = "Menor"), "Bajo",
IF(AND(J9 = "Muy Baja",L9 = "Moderado"), "Moderado",
IF(AND(J9 = "Muy Baja",L9 = "Mayor"), "Alto",
IF(AND(J9 = "Muy Baja",L9 = "Catastrófico"), "Extremo",
IF(AND(J9 = "Baja",L9 = "Leve"), "Bajo",
IF(AND(J9 = "Baja",L9 = "Menor"), "Moderado",
IF(AND(J9 = "Baja",L9 = "Moderado"), "Moderado",
IF(AND(J9 = "Baja",L9 = "Mayor"), "Alto",
IF(AND(J9 = "Baja",L9 = "Catastrófico"), "Extremo",
IF(AND(J9 = "Media",L9 = "Leve"), "Moderado",
IF(AND(J9 = "Media",L9 = "Menor"), "Moderado",
IF(AND(J9 = "Media",L9 = "Moderado"), " Moderado",
IF(AND(J9 = "Media",L9 = "Mayor"), "Alto",
IF(AND(J9 = "Media",L9 = "Catastrófico"), "Extremo",
IF(AND(J9 = "Alta",L9 = "Leve"), "Moderado",
IF(AND(J9 = "Alta",L9 = "Menor"), "Moderado",
IF(AND(J9 = "Alta",L9 = "Moderado"), "Alto",
IF(AND(J9 = "Alta",L9 = "Mayor"), "Alto",
IF(AND(J9 = "Alta",L9 = "Catastrófico"), "Extremo",
IF(AND(J9 = "Muy Alta",L9 = "Leve"), "Alto",
IF(AND(J9 = "Muy Alta",L9 = "Menor"), "Alto",
IF(AND(J9 = "Muy Alta",L9 = "Moderado"), "Alto",
IF(AND(J9 = "Muy Alta",L9 = "Mayor"), "Alto",
IF(AND(J9 = "Muy Alta",L9 = "Catastrófico"), "Extremo",
))))))))))))))))))))))))),"N/A"),"N/A")</f>
        <v>Bajo</v>
      </c>
      <c r="O9" s="7">
        <v>4</v>
      </c>
      <c r="P9" s="7" t="s">
        <v>121</v>
      </c>
      <c r="Q9" s="7" t="s">
        <v>129</v>
      </c>
      <c r="R9" s="7" t="s">
        <v>118</v>
      </c>
      <c r="S9" s="7" t="s">
        <v>36</v>
      </c>
      <c r="T9" s="7" t="s">
        <v>41</v>
      </c>
      <c r="U9" s="3">
        <f t="shared" ref="U9:U21" si="0">IF(T9="Preventivo",25%,IF(T9="Detectivo",15%,IF(T9="Correctivo",10%)))</f>
        <v>0.1</v>
      </c>
      <c r="V9" s="7" t="s">
        <v>42</v>
      </c>
      <c r="W9" s="3">
        <f t="shared" ref="W9:W21" si="1">IF(V9="Automático",25%,IF(V9="Manual",15%))</f>
        <v>0.25</v>
      </c>
      <c r="X9" s="4">
        <f t="shared" ref="X9:X21" si="2">U9+W9</f>
        <v>0.35</v>
      </c>
      <c r="Y9" s="7" t="s">
        <v>27</v>
      </c>
      <c r="Z9" s="7" t="s">
        <v>28</v>
      </c>
      <c r="AA9" s="7" t="s">
        <v>32</v>
      </c>
      <c r="AB9" s="5">
        <f t="shared" ref="AB9:AB21" si="3">K9-(K9*X9)</f>
        <v>0.26</v>
      </c>
      <c r="AC9" s="5">
        <f t="shared" ref="AC9:AC21" si="4">M9-0</f>
        <v>0.2</v>
      </c>
      <c r="AD9" s="7" t="str">
        <f t="shared" ref="AD9:AD22" si="5">IF(AND(AE9&lt;=100%,AE9&gt;80%),"Muy alta",IF(AND(AE9&lt;=80%,AE9&gt;60%),"Alta",IF(AND(AE9&lt;=60%,AE9&gt;40%),"Media",IF(AND(AE9&lt;=40%,AE9&gt;20%),"Baja",IF(AND(AE9&lt;=20%,AE9&gt;=0%),"Muy Baja")))))</f>
        <v>Baja</v>
      </c>
      <c r="AE9" s="3">
        <f t="shared" ref="AE9:AE21" si="6">AB10</f>
        <v>0.24</v>
      </c>
      <c r="AF9" s="7" t="str">
        <f t="shared" ref="AF9:AF22" si="7">IF(AND(AG9&lt;=100%,AG9&gt;80%),"Catastrófico",IF(AND(AG9&lt;=80%,AG9&gt;60%),"Mayor",IF(AND(AG9&lt;=60%,AG9&gt;40%),"Moderado",IF(AND(AG9&lt;=40%,AG9&gt;20%),"Menor",IF(AND(AG9&lt;=20%,AG9&gt;=0%),"Leve")))))</f>
        <v>Menor</v>
      </c>
      <c r="AG9" s="3">
        <f t="shared" ref="AG9:AG21" si="8">AC10</f>
        <v>0.4</v>
      </c>
      <c r="AH9" s="7" t="str">
        <f t="shared" ref="AH9:AH22" si="9">IF(AD9&lt;&gt;"",IF(AF9&lt;&gt;"",
IF(AND(AD9 = "Muy Baja",AF9 = "Leve"), "Bajo",
IF(AND(AD9 = "Muy Baja",AF9 = "Menor"), "Bajo",
IF(AND(AD9 = "Muy Baja",AF9 = "Moderado"), "Moderado",
IF(AND(AD9 = "Muy Baja",AF9 = "Mayor"), "Alto",
IF(AND(AD9 = "Muy Baja",AF9 = "Catastrófico"), "Extremo",
IF(AND(AD9 = "Baja",AF9 = "Leve"), "Bajo",
IF(AND(AD9 = "Baja",AF9 = "Menor"), "Moderado",
IF(AND(AD9 = "Baja",AF9 = "Moderado"), "Moderado",
IF(AND(AD9 = "Baja",AF9 = "Mayor"), "Alto",
IF(AND(AD9 = "Baja",AF9 = "Catastrófico"), "Extremo",
IF(AND(AD9= "Media",AF9 = "Leve"), "Moderado",
IF(AND(AD9 = "Media",AF9 = "Menor"), "Moderado",
IF(AND(AD9 = "Media",AF9 = "Moderado"), " Moderado",
IF(AND(AD9 = "Media",AF9 = "Mayor"), "Alto",
IF(AND(AD9 = "Media",AF9 = "Catastrófico"), "Extremo",
IF(AND(AD9 = "Alta",AF9 = "Leve"), "Moderado",
IF(AND(AD9 = "Alta",AF9 = "Menor"), "Moderado",
IF(AND(AD9 = "Alta",AF9 = "Moderado"), "Alto",
IF(AND(AD9 = "Alta",AF9 = "Mayor"), "Alto",
IF(AND(AD9 = "Alta",AF9 = "Catastrófico"), "Extremo",
IF(AND(AD9 = "Muy Alta",AF9 = "Leve"), "Alto",
IF(AND(AD9 = "Muy Alta",AF9 = "Menor"), "Alto",
IF(AND(AD9 = "Muy Alta",AF9 = "Moderado"), "Alto",
IF(AND(AD9 = "Muy Alta",AF9 = "Mayor"), "Alto",
IF(AND(AD9 = "Muy Alta",AF9 = "Catastrófico"), "Extremo",
))))))))))))))))))))))))),"N/A"),"N/A")</f>
        <v>Moderado</v>
      </c>
      <c r="AI9" s="7" t="s">
        <v>168</v>
      </c>
      <c r="AJ9" s="7" t="s">
        <v>134</v>
      </c>
      <c r="AK9" s="7" t="s">
        <v>61</v>
      </c>
      <c r="AL9" s="7" t="s">
        <v>182</v>
      </c>
      <c r="AM9" s="7" t="s">
        <v>130</v>
      </c>
      <c r="AN9" s="9" t="s">
        <v>198</v>
      </c>
    </row>
    <row r="10" spans="1:40" ht="127.5" x14ac:dyDescent="0.25">
      <c r="A10" s="7" t="s">
        <v>82</v>
      </c>
      <c r="B10" s="7">
        <v>2</v>
      </c>
      <c r="C10" s="7" t="s">
        <v>131</v>
      </c>
      <c r="D10" s="7" t="s">
        <v>119</v>
      </c>
      <c r="E10" s="7" t="s">
        <v>72</v>
      </c>
      <c r="F10" s="7" t="s">
        <v>124</v>
      </c>
      <c r="G10" s="8" t="s">
        <v>132</v>
      </c>
      <c r="H10" s="7" t="s">
        <v>120</v>
      </c>
      <c r="I10" s="7" t="s">
        <v>115</v>
      </c>
      <c r="J10" s="2" t="s">
        <v>31</v>
      </c>
      <c r="K10" s="3" t="str">
        <f t="shared" ref="K10:K22" si="10">IF(J10="Muy Alta","100%",IF(J10="Alta","80%",IF(J10="Media","60%",IF(J10="Baja","40%",IF(J10="Muy Baja","20%")))))</f>
        <v>40%</v>
      </c>
      <c r="L10" s="2" t="s">
        <v>38</v>
      </c>
      <c r="M10" s="3" t="str">
        <f t="shared" ref="M10:M22" si="11">IF(L10="Catastrófico","100%",IF(L10="Mayor","80%",IF(L10="Moderado","60%",IF(L10="Menor","40%",IF(L10="Leve","20%")))))</f>
        <v>40%</v>
      </c>
      <c r="N10" s="6" t="str">
        <f t="shared" ref="N10:N22" si="12">IF(J10&lt;&gt;"",IF(L10&lt;&gt;"",
IF(AND(J10 = "Muy Baja",L10 = "Leve"), "Bajo",
IF(AND(J10 = "Muy Baja",L10 = "Menor"), "Bajo",
IF(AND(J10 = "Muy Baja",L10 = "Moderado"), "Moderado",
IF(AND(J10 = "Muy Baja",L10 = "Mayor"), "Alto",
IF(AND(J10 = "Muy Baja",L10 = "Catastrófico"), "Extremo",
IF(AND(J10 = "Baja",L10 = "Leve"), "Bajo",
IF(AND(J10 = "Baja",L10 = "Menor"), "Moderado",
IF(AND(J10 = "Baja",L10 = "Moderado"), "Moderado",
IF(AND(J10 = "Baja",L10 = "Mayor"), "Alto",
IF(AND(J10 = "Baja",L10 = "Catastrófico"), "Extremo",
IF(AND(J10 = "Media",L10 = "Leve"), "Moderado",
IF(AND(J10 = "Media",L10 = "Menor"), "Moderado",
IF(AND(J10 = "Media",L10 = "Moderado"), " Moderado",
IF(AND(J10 = "Media",L10 = "Mayor"), "Alto",
IF(AND(J10 = "Media",L10 = "Catastrófico"), "Extremo",
IF(AND(J10 = "Alta",L10 = "Leve"), "Moderado",
IF(AND(J10 = "Alta",L10 = "Menor"), "Moderado",
IF(AND(J10 = "Alta",L10 = "Moderado"), "Alto",
IF(AND(J10 = "Alta",L10 = "Mayor"), "Alto",
IF(AND(J10 = "Alta",L10 = "Catastrófico"), "Extremo",
IF(AND(J10 = "Muy Alta",L10 = "Leve"), "Alto",
IF(AND(J10 = "Muy Alta",L10 = "Menor"), "Alto",
IF(AND(J10 = "Muy Alta",L10 = "Moderado"), "Alto",
IF(AND(J10 = "Muy Alta",L10 = "Mayor"), "Alto",
IF(AND(J10 = "Muy Alta",L10 = "Catastrófico"), "Extremo",
))))))))))))))))))))))))),"N/A"),"N/A")</f>
        <v>Moderado</v>
      </c>
      <c r="O10" s="7">
        <v>6</v>
      </c>
      <c r="P10" s="7" t="s">
        <v>122</v>
      </c>
      <c r="Q10" s="7" t="s">
        <v>93</v>
      </c>
      <c r="R10" s="7" t="s">
        <v>118</v>
      </c>
      <c r="S10" s="7" t="s">
        <v>36</v>
      </c>
      <c r="T10" s="7" t="s">
        <v>40</v>
      </c>
      <c r="U10" s="3">
        <f t="shared" si="0"/>
        <v>0.15</v>
      </c>
      <c r="V10" s="7" t="s">
        <v>42</v>
      </c>
      <c r="W10" s="3">
        <f t="shared" si="1"/>
        <v>0.25</v>
      </c>
      <c r="X10" s="4">
        <f t="shared" si="2"/>
        <v>0.4</v>
      </c>
      <c r="Y10" s="7" t="s">
        <v>27</v>
      </c>
      <c r="Z10" s="7" t="s">
        <v>28</v>
      </c>
      <c r="AA10" s="7" t="s">
        <v>32</v>
      </c>
      <c r="AB10" s="5">
        <f t="shared" si="3"/>
        <v>0.24</v>
      </c>
      <c r="AC10" s="5">
        <f t="shared" si="4"/>
        <v>0.4</v>
      </c>
      <c r="AD10" s="7" t="str">
        <f t="shared" si="5"/>
        <v>Baja</v>
      </c>
      <c r="AE10" s="3">
        <f t="shared" si="6"/>
        <v>0.36</v>
      </c>
      <c r="AF10" s="7" t="str">
        <f t="shared" si="7"/>
        <v>Moderado</v>
      </c>
      <c r="AG10" s="3">
        <f t="shared" si="8"/>
        <v>0.6</v>
      </c>
      <c r="AH10" s="7" t="str">
        <f t="shared" si="9"/>
        <v>Moderado</v>
      </c>
      <c r="AI10" s="7" t="s">
        <v>168</v>
      </c>
      <c r="AJ10" s="7" t="s">
        <v>180</v>
      </c>
      <c r="AK10" s="7" t="s">
        <v>62</v>
      </c>
      <c r="AL10" s="7" t="s">
        <v>183</v>
      </c>
      <c r="AM10" s="7" t="s">
        <v>102</v>
      </c>
      <c r="AN10" s="9" t="s">
        <v>198</v>
      </c>
    </row>
    <row r="11" spans="1:40" ht="191.25" x14ac:dyDescent="0.25">
      <c r="A11" s="7" t="s">
        <v>83</v>
      </c>
      <c r="B11" s="7">
        <v>3</v>
      </c>
      <c r="C11" s="7" t="s">
        <v>113</v>
      </c>
      <c r="D11" s="7" t="s">
        <v>133</v>
      </c>
      <c r="E11" s="7" t="s">
        <v>73</v>
      </c>
      <c r="F11" s="7" t="s">
        <v>124</v>
      </c>
      <c r="G11" s="7" t="s">
        <v>135</v>
      </c>
      <c r="H11" s="7" t="s">
        <v>120</v>
      </c>
      <c r="I11" s="7" t="s">
        <v>115</v>
      </c>
      <c r="J11" s="2" t="s">
        <v>34</v>
      </c>
      <c r="K11" s="3" t="str">
        <f t="shared" si="10"/>
        <v>60%</v>
      </c>
      <c r="L11" s="2" t="s">
        <v>4</v>
      </c>
      <c r="M11" s="3" t="str">
        <f t="shared" si="11"/>
        <v>60%</v>
      </c>
      <c r="N11" s="6" t="str">
        <f t="shared" si="12"/>
        <v xml:space="preserve"> Moderado</v>
      </c>
      <c r="O11" s="7">
        <v>12</v>
      </c>
      <c r="P11" s="7" t="s">
        <v>121</v>
      </c>
      <c r="Q11" s="7" t="s">
        <v>179</v>
      </c>
      <c r="R11" s="7" t="s">
        <v>118</v>
      </c>
      <c r="S11" s="7" t="s">
        <v>35</v>
      </c>
      <c r="T11" s="7" t="s">
        <v>40</v>
      </c>
      <c r="U11" s="3">
        <f t="shared" si="0"/>
        <v>0.15</v>
      </c>
      <c r="V11" s="7" t="s">
        <v>42</v>
      </c>
      <c r="W11" s="3">
        <f t="shared" si="1"/>
        <v>0.25</v>
      </c>
      <c r="X11" s="4">
        <f t="shared" si="2"/>
        <v>0.4</v>
      </c>
      <c r="Y11" s="7" t="s">
        <v>27</v>
      </c>
      <c r="Z11" s="7" t="s">
        <v>28</v>
      </c>
      <c r="AA11" s="7" t="s">
        <v>32</v>
      </c>
      <c r="AB11" s="5">
        <f t="shared" si="3"/>
        <v>0.36</v>
      </c>
      <c r="AC11" s="5">
        <f t="shared" si="4"/>
        <v>0.6</v>
      </c>
      <c r="AD11" s="7" t="str">
        <f t="shared" si="5"/>
        <v>Baja</v>
      </c>
      <c r="AE11" s="3">
        <f t="shared" si="6"/>
        <v>0.36</v>
      </c>
      <c r="AF11" s="7" t="str">
        <f t="shared" si="7"/>
        <v>Moderado</v>
      </c>
      <c r="AG11" s="3">
        <f t="shared" si="8"/>
        <v>0.6</v>
      </c>
      <c r="AH11" s="7" t="str">
        <f t="shared" si="9"/>
        <v>Moderado</v>
      </c>
      <c r="AI11" s="7" t="s">
        <v>168</v>
      </c>
      <c r="AJ11" s="7" t="s">
        <v>181</v>
      </c>
      <c r="AK11" s="7" t="s">
        <v>63</v>
      </c>
      <c r="AL11" s="7" t="s">
        <v>171</v>
      </c>
      <c r="AM11" s="7" t="s">
        <v>136</v>
      </c>
      <c r="AN11" s="9" t="s">
        <v>198</v>
      </c>
    </row>
    <row r="12" spans="1:40" ht="153" x14ac:dyDescent="0.25">
      <c r="A12" s="7" t="s">
        <v>83</v>
      </c>
      <c r="B12" s="7">
        <v>4</v>
      </c>
      <c r="C12" s="7" t="s">
        <v>113</v>
      </c>
      <c r="D12" s="7" t="s">
        <v>137</v>
      </c>
      <c r="E12" s="7" t="s">
        <v>74</v>
      </c>
      <c r="F12" s="7" t="s">
        <v>124</v>
      </c>
      <c r="G12" s="7" t="s">
        <v>53</v>
      </c>
      <c r="H12" s="7" t="s">
        <v>120</v>
      </c>
      <c r="I12" s="7" t="s">
        <v>115</v>
      </c>
      <c r="J12" s="2" t="s">
        <v>34</v>
      </c>
      <c r="K12" s="3" t="str">
        <f t="shared" si="10"/>
        <v>60%</v>
      </c>
      <c r="L12" s="2" t="s">
        <v>4</v>
      </c>
      <c r="M12" s="3" t="str">
        <f t="shared" si="11"/>
        <v>60%</v>
      </c>
      <c r="N12" s="6" t="str">
        <f t="shared" si="12"/>
        <v xml:space="preserve"> Moderado</v>
      </c>
      <c r="O12" s="7">
        <v>12</v>
      </c>
      <c r="P12" s="7" t="s">
        <v>121</v>
      </c>
      <c r="Q12" s="7" t="s">
        <v>117</v>
      </c>
      <c r="R12" s="7" t="s">
        <v>118</v>
      </c>
      <c r="S12" s="7" t="s">
        <v>35</v>
      </c>
      <c r="T12" s="7" t="s">
        <v>40</v>
      </c>
      <c r="U12" s="3">
        <f t="shared" si="0"/>
        <v>0.15</v>
      </c>
      <c r="V12" s="7" t="s">
        <v>42</v>
      </c>
      <c r="W12" s="3">
        <f t="shared" si="1"/>
        <v>0.25</v>
      </c>
      <c r="X12" s="4">
        <f t="shared" si="2"/>
        <v>0.4</v>
      </c>
      <c r="Y12" s="7" t="s">
        <v>27</v>
      </c>
      <c r="Z12" s="7" t="s">
        <v>28</v>
      </c>
      <c r="AA12" s="7" t="s">
        <v>32</v>
      </c>
      <c r="AB12" s="5">
        <f t="shared" si="3"/>
        <v>0.36</v>
      </c>
      <c r="AC12" s="5">
        <f t="shared" si="4"/>
        <v>0.6</v>
      </c>
      <c r="AD12" s="7" t="str">
        <f t="shared" si="5"/>
        <v>Baja</v>
      </c>
      <c r="AE12" s="3">
        <f t="shared" si="6"/>
        <v>0.24</v>
      </c>
      <c r="AF12" s="7" t="str">
        <f t="shared" si="7"/>
        <v>Menor</v>
      </c>
      <c r="AG12" s="3">
        <f t="shared" si="8"/>
        <v>0.4</v>
      </c>
      <c r="AH12" s="7" t="str">
        <f t="shared" si="9"/>
        <v>Moderado</v>
      </c>
      <c r="AI12" s="7" t="s">
        <v>168</v>
      </c>
      <c r="AJ12" s="7" t="s">
        <v>184</v>
      </c>
      <c r="AK12" s="7" t="s">
        <v>64</v>
      </c>
      <c r="AL12" s="7" t="s">
        <v>172</v>
      </c>
      <c r="AM12" s="7" t="s">
        <v>138</v>
      </c>
      <c r="AN12" s="9" t="s">
        <v>198</v>
      </c>
    </row>
    <row r="13" spans="1:40" ht="382.5" x14ac:dyDescent="0.25">
      <c r="A13" s="7" t="s">
        <v>84</v>
      </c>
      <c r="B13" s="7">
        <v>5</v>
      </c>
      <c r="C13" s="7" t="s">
        <v>150</v>
      </c>
      <c r="D13" s="7" t="s">
        <v>139</v>
      </c>
      <c r="E13" s="7" t="s">
        <v>140</v>
      </c>
      <c r="F13" s="7" t="s">
        <v>124</v>
      </c>
      <c r="G13" s="7" t="s">
        <v>141</v>
      </c>
      <c r="H13" s="7" t="s">
        <v>120</v>
      </c>
      <c r="I13" s="7" t="s">
        <v>115</v>
      </c>
      <c r="J13" s="2" t="s">
        <v>31</v>
      </c>
      <c r="K13" s="3" t="str">
        <f t="shared" si="10"/>
        <v>40%</v>
      </c>
      <c r="L13" s="2" t="s">
        <v>38</v>
      </c>
      <c r="M13" s="3" t="str">
        <f t="shared" si="11"/>
        <v>40%</v>
      </c>
      <c r="N13" s="6" t="str">
        <f>IF(J13&lt;&gt;"",IF(L13&lt;&gt;"",
IF(AND(J13 = "Muy Baja",L13 = "Leve"), "Bajo",
IF(AND(J13 = "Muy Baja",L13 = "Menor"), "Bajo",
IF(AND(J13 = "Muy Baja",L13 = "Moderado"), "Moderado",
IF(AND(J13 = "Muy Baja",L13 = "Mayor"), "Alto",
IF(AND(J13 = "Muy Baja",L13 = "Catastrófico"), "Extremo",
IF(AND(J13 = "Baja",L13 = "Leve"), "Bajo",
IF(AND(J13 = "Baja",L13 = "Menor"), "Moderado",
IF(AND(J13 = "Baja",L13 = "Moderado"), "Moderado",
IF(AND(J13 = "Baja",L13 = "Mayor"), "Alto",
IF(AND(J13 = "Baja",L13 = "Catastrófico"), "Extremo",
IF(AND(J13 = "Media",L13 = "Leve"), "Moderado",
IF(AND(J13 = "Media",L13 = "Menor"), "Moderado",
IF(AND(J13 = "Media",L13 = "Moderado"), " Moderado",
IF(AND(J13 = "Media",L13 = "Mayor"), "Alto",
IF(AND(J13 = "Media",L13 = "Catastrófico"), "Extremo",
IF(AND(J13 = "Alta",L13 = "Leve"), "Moderado",
IF(AND(J13 = "Alta",L13 = "Menor"), "Moderado",
IF(AND(J13 = "Alta",L13 = "Moderado"), "Alto",
IF(AND(J13 = "Alta",L13 = "Mayor"), "Alto",
IF(AND(J13 = "Alta",L13 = "Catastrófico"), "Extremo",
IF(AND(J13 = "Muy Alta",L13 = "Leve"), "Alto",
IF(AND(J13 = "Muy Alta",L13 = "Menor"), "Alto",
IF(AND(J13 = "Muy Alta",L13 = "Moderado"), "Alto",
IF(AND(J13 = "Muy Alta",L13 = "Mayor"), "Alto",
IF(AND(J13 = "Muy Alta",L13 = "Catastrófico"), "Extremo",
))))))))))))))))))))))))),"N/A"),"N/A")</f>
        <v>Moderado</v>
      </c>
      <c r="O13" s="7">
        <v>12</v>
      </c>
      <c r="P13" s="7" t="s">
        <v>121</v>
      </c>
      <c r="Q13" s="7" t="s">
        <v>94</v>
      </c>
      <c r="R13" s="7" t="s">
        <v>118</v>
      </c>
      <c r="S13" s="7" t="s">
        <v>35</v>
      </c>
      <c r="T13" s="7" t="s">
        <v>40</v>
      </c>
      <c r="U13" s="3">
        <f t="shared" si="0"/>
        <v>0.15</v>
      </c>
      <c r="V13" s="7" t="s">
        <v>42</v>
      </c>
      <c r="W13" s="3">
        <f t="shared" si="1"/>
        <v>0.25</v>
      </c>
      <c r="X13" s="4">
        <f t="shared" si="2"/>
        <v>0.4</v>
      </c>
      <c r="Y13" s="7" t="s">
        <v>27</v>
      </c>
      <c r="Z13" s="7" t="s">
        <v>28</v>
      </c>
      <c r="AA13" s="7" t="s">
        <v>32</v>
      </c>
      <c r="AB13" s="5">
        <f t="shared" si="3"/>
        <v>0.24</v>
      </c>
      <c r="AC13" s="5">
        <f t="shared" si="4"/>
        <v>0.4</v>
      </c>
      <c r="AD13" s="7" t="str">
        <f t="shared" si="5"/>
        <v>Baja</v>
      </c>
      <c r="AE13" s="3">
        <f t="shared" si="6"/>
        <v>0.24</v>
      </c>
      <c r="AF13" s="7" t="str">
        <f t="shared" si="7"/>
        <v>Moderado</v>
      </c>
      <c r="AG13" s="3">
        <f t="shared" si="8"/>
        <v>0.6</v>
      </c>
      <c r="AH13" s="7" t="str">
        <f t="shared" si="9"/>
        <v>Moderado</v>
      </c>
      <c r="AI13" s="7" t="s">
        <v>168</v>
      </c>
      <c r="AJ13" s="7" t="s">
        <v>185</v>
      </c>
      <c r="AK13" s="7" t="s">
        <v>65</v>
      </c>
      <c r="AL13" s="7" t="s">
        <v>173</v>
      </c>
      <c r="AM13" s="7" t="s">
        <v>103</v>
      </c>
      <c r="AN13" s="9" t="s">
        <v>198</v>
      </c>
    </row>
    <row r="14" spans="1:40" ht="165.75" x14ac:dyDescent="0.25">
      <c r="A14" s="7" t="s">
        <v>85</v>
      </c>
      <c r="B14" s="7">
        <v>6</v>
      </c>
      <c r="C14" s="7" t="s">
        <v>142</v>
      </c>
      <c r="D14" s="7" t="s">
        <v>143</v>
      </c>
      <c r="E14" s="7" t="s">
        <v>144</v>
      </c>
      <c r="F14" s="7" t="s">
        <v>124</v>
      </c>
      <c r="G14" s="7" t="s">
        <v>54</v>
      </c>
      <c r="H14" s="7" t="s">
        <v>120</v>
      </c>
      <c r="I14" s="7" t="s">
        <v>115</v>
      </c>
      <c r="J14" s="2" t="s">
        <v>31</v>
      </c>
      <c r="K14" s="3" t="str">
        <f t="shared" si="10"/>
        <v>40%</v>
      </c>
      <c r="L14" s="2" t="s">
        <v>4</v>
      </c>
      <c r="M14" s="3" t="str">
        <f t="shared" si="11"/>
        <v>60%</v>
      </c>
      <c r="N14" s="6" t="str">
        <f t="shared" si="12"/>
        <v>Moderado</v>
      </c>
      <c r="O14" s="7">
        <v>12</v>
      </c>
      <c r="P14" s="7" t="s">
        <v>121</v>
      </c>
      <c r="Q14" s="7" t="s">
        <v>95</v>
      </c>
      <c r="R14" s="7" t="s">
        <v>118</v>
      </c>
      <c r="S14" s="7" t="s">
        <v>36</v>
      </c>
      <c r="T14" s="7" t="s">
        <v>40</v>
      </c>
      <c r="U14" s="3">
        <f t="shared" si="0"/>
        <v>0.15</v>
      </c>
      <c r="V14" s="7" t="s">
        <v>42</v>
      </c>
      <c r="W14" s="3">
        <f t="shared" si="1"/>
        <v>0.25</v>
      </c>
      <c r="X14" s="4">
        <f t="shared" si="2"/>
        <v>0.4</v>
      </c>
      <c r="Y14" s="7" t="s">
        <v>27</v>
      </c>
      <c r="Z14" s="7" t="s">
        <v>28</v>
      </c>
      <c r="AA14" s="7" t="s">
        <v>32</v>
      </c>
      <c r="AB14" s="5">
        <f t="shared" si="3"/>
        <v>0.24</v>
      </c>
      <c r="AC14" s="5">
        <f t="shared" si="4"/>
        <v>0.6</v>
      </c>
      <c r="AD14" s="7" t="str">
        <f t="shared" si="5"/>
        <v>Baja</v>
      </c>
      <c r="AE14" s="3">
        <f t="shared" si="6"/>
        <v>0.36</v>
      </c>
      <c r="AF14" s="7" t="str">
        <f t="shared" si="7"/>
        <v>Menor</v>
      </c>
      <c r="AG14" s="3">
        <f t="shared" si="8"/>
        <v>0.4</v>
      </c>
      <c r="AH14" s="7" t="str">
        <f t="shared" si="9"/>
        <v>Moderado</v>
      </c>
      <c r="AI14" s="7" t="s">
        <v>168</v>
      </c>
      <c r="AJ14" s="7" t="s">
        <v>186</v>
      </c>
      <c r="AK14" s="7" t="s">
        <v>66</v>
      </c>
      <c r="AL14" s="7" t="s">
        <v>172</v>
      </c>
      <c r="AM14" s="7" t="s">
        <v>145</v>
      </c>
      <c r="AN14" s="9" t="s">
        <v>198</v>
      </c>
    </row>
    <row r="15" spans="1:40" ht="216.75" x14ac:dyDescent="0.25">
      <c r="A15" s="7" t="s">
        <v>86</v>
      </c>
      <c r="B15" s="7">
        <v>7</v>
      </c>
      <c r="C15" s="7" t="s">
        <v>152</v>
      </c>
      <c r="D15" s="7" t="s">
        <v>151</v>
      </c>
      <c r="E15" s="7" t="s">
        <v>75</v>
      </c>
      <c r="F15" s="7" t="s">
        <v>124</v>
      </c>
      <c r="G15" s="7" t="s">
        <v>55</v>
      </c>
      <c r="H15" s="7" t="s">
        <v>120</v>
      </c>
      <c r="I15" s="7" t="s">
        <v>116</v>
      </c>
      <c r="J15" s="2" t="s">
        <v>34</v>
      </c>
      <c r="K15" s="3" t="str">
        <f t="shared" si="10"/>
        <v>60%</v>
      </c>
      <c r="L15" s="2" t="s">
        <v>38</v>
      </c>
      <c r="M15" s="3" t="str">
        <f t="shared" si="11"/>
        <v>40%</v>
      </c>
      <c r="N15" s="6" t="str">
        <f t="shared" si="12"/>
        <v>Moderado</v>
      </c>
      <c r="O15" s="7">
        <v>12</v>
      </c>
      <c r="P15" s="7" t="s">
        <v>121</v>
      </c>
      <c r="Q15" s="7" t="s">
        <v>96</v>
      </c>
      <c r="R15" s="7" t="s">
        <v>118</v>
      </c>
      <c r="S15" s="7" t="s">
        <v>36</v>
      </c>
      <c r="T15" s="7" t="s">
        <v>40</v>
      </c>
      <c r="U15" s="3">
        <f t="shared" si="0"/>
        <v>0.15</v>
      </c>
      <c r="V15" s="7" t="s">
        <v>42</v>
      </c>
      <c r="W15" s="3">
        <f t="shared" si="1"/>
        <v>0.25</v>
      </c>
      <c r="X15" s="4">
        <f t="shared" si="2"/>
        <v>0.4</v>
      </c>
      <c r="Y15" s="7" t="s">
        <v>27</v>
      </c>
      <c r="Z15" s="7" t="s">
        <v>28</v>
      </c>
      <c r="AA15" s="7" t="s">
        <v>32</v>
      </c>
      <c r="AB15" s="5">
        <f t="shared" si="3"/>
        <v>0.36</v>
      </c>
      <c r="AC15" s="5">
        <f t="shared" si="4"/>
        <v>0.4</v>
      </c>
      <c r="AD15" s="7" t="str">
        <f t="shared" si="5"/>
        <v>Baja</v>
      </c>
      <c r="AE15" s="3">
        <f t="shared" si="6"/>
        <v>0.39</v>
      </c>
      <c r="AF15" s="7" t="str">
        <f t="shared" si="7"/>
        <v>Menor</v>
      </c>
      <c r="AG15" s="3">
        <f t="shared" si="8"/>
        <v>0.4</v>
      </c>
      <c r="AH15" s="7" t="str">
        <f t="shared" si="9"/>
        <v>Moderado</v>
      </c>
      <c r="AI15" s="7" t="s">
        <v>168</v>
      </c>
      <c r="AJ15" s="7" t="s">
        <v>187</v>
      </c>
      <c r="AK15" s="7" t="s">
        <v>67</v>
      </c>
      <c r="AL15" s="7" t="s">
        <v>174</v>
      </c>
      <c r="AM15" s="7" t="s">
        <v>104</v>
      </c>
      <c r="AN15" s="9" t="s">
        <v>198</v>
      </c>
    </row>
    <row r="16" spans="1:40" ht="165.75" x14ac:dyDescent="0.25">
      <c r="A16" s="7" t="s">
        <v>87</v>
      </c>
      <c r="B16" s="7">
        <v>8</v>
      </c>
      <c r="C16" s="7" t="s">
        <v>153</v>
      </c>
      <c r="D16" s="7" t="s">
        <v>154</v>
      </c>
      <c r="E16" s="7" t="s">
        <v>76</v>
      </c>
      <c r="F16" s="7" t="s">
        <v>124</v>
      </c>
      <c r="G16" s="7" t="s">
        <v>56</v>
      </c>
      <c r="H16" s="7" t="s">
        <v>120</v>
      </c>
      <c r="I16" s="7" t="s">
        <v>116</v>
      </c>
      <c r="J16" s="2" t="s">
        <v>34</v>
      </c>
      <c r="K16" s="3" t="str">
        <f t="shared" si="10"/>
        <v>60%</v>
      </c>
      <c r="L16" s="2" t="s">
        <v>38</v>
      </c>
      <c r="M16" s="3" t="str">
        <f t="shared" si="11"/>
        <v>40%</v>
      </c>
      <c r="N16" s="6" t="str">
        <f t="shared" si="12"/>
        <v>Moderado</v>
      </c>
      <c r="O16" s="7">
        <v>6</v>
      </c>
      <c r="P16" s="7" t="s">
        <v>121</v>
      </c>
      <c r="Q16" s="7" t="s">
        <v>97</v>
      </c>
      <c r="R16" s="7" t="s">
        <v>118</v>
      </c>
      <c r="S16" s="7" t="s">
        <v>35</v>
      </c>
      <c r="T16" s="7" t="s">
        <v>41</v>
      </c>
      <c r="U16" s="3">
        <f t="shared" si="0"/>
        <v>0.1</v>
      </c>
      <c r="V16" s="7" t="s">
        <v>42</v>
      </c>
      <c r="W16" s="3">
        <f t="shared" si="1"/>
        <v>0.25</v>
      </c>
      <c r="X16" s="4">
        <f t="shared" si="2"/>
        <v>0.35</v>
      </c>
      <c r="Y16" s="7" t="s">
        <v>27</v>
      </c>
      <c r="Z16" s="7" t="s">
        <v>28</v>
      </c>
      <c r="AA16" s="7" t="s">
        <v>32</v>
      </c>
      <c r="AB16" s="5">
        <f t="shared" si="3"/>
        <v>0.39</v>
      </c>
      <c r="AC16" s="5">
        <f t="shared" si="4"/>
        <v>0.4</v>
      </c>
      <c r="AD16" s="7" t="str">
        <f t="shared" si="5"/>
        <v>Baja</v>
      </c>
      <c r="AE16" s="3">
        <f t="shared" si="6"/>
        <v>0.39</v>
      </c>
      <c r="AF16" s="7" t="str">
        <f t="shared" si="7"/>
        <v>Moderado</v>
      </c>
      <c r="AG16" s="3">
        <f t="shared" si="8"/>
        <v>0.6</v>
      </c>
      <c r="AH16" s="7" t="str">
        <f t="shared" si="9"/>
        <v>Moderado</v>
      </c>
      <c r="AI16" s="7" t="s">
        <v>168</v>
      </c>
      <c r="AJ16" s="7" t="s">
        <v>188</v>
      </c>
      <c r="AK16" s="7" t="s">
        <v>68</v>
      </c>
      <c r="AL16" s="7" t="s">
        <v>171</v>
      </c>
      <c r="AM16" s="7" t="s">
        <v>105</v>
      </c>
      <c r="AN16" s="9" t="s">
        <v>198</v>
      </c>
    </row>
    <row r="17" spans="1:40" ht="216.75" x14ac:dyDescent="0.25">
      <c r="A17" s="7" t="s">
        <v>85</v>
      </c>
      <c r="B17" s="7">
        <v>9</v>
      </c>
      <c r="C17" s="7" t="s">
        <v>156</v>
      </c>
      <c r="D17" s="7" t="s">
        <v>157</v>
      </c>
      <c r="E17" s="7" t="s">
        <v>77</v>
      </c>
      <c r="F17" s="7" t="s">
        <v>124</v>
      </c>
      <c r="G17" s="7" t="s">
        <v>155</v>
      </c>
      <c r="H17" s="7" t="s">
        <v>120</v>
      </c>
      <c r="I17" s="7" t="s">
        <v>116</v>
      </c>
      <c r="J17" s="2" t="s">
        <v>34</v>
      </c>
      <c r="K17" s="3" t="str">
        <f t="shared" si="10"/>
        <v>60%</v>
      </c>
      <c r="L17" s="2" t="s">
        <v>4</v>
      </c>
      <c r="M17" s="3" t="str">
        <f t="shared" si="11"/>
        <v>60%</v>
      </c>
      <c r="N17" s="6" t="str">
        <f t="shared" si="12"/>
        <v xml:space="preserve"> Moderado</v>
      </c>
      <c r="O17" s="7">
        <v>4</v>
      </c>
      <c r="P17" s="7" t="s">
        <v>121</v>
      </c>
      <c r="Q17" s="7" t="s">
        <v>98</v>
      </c>
      <c r="R17" s="7" t="s">
        <v>118</v>
      </c>
      <c r="S17" s="7" t="s">
        <v>35</v>
      </c>
      <c r="T17" s="7" t="s">
        <v>41</v>
      </c>
      <c r="U17" s="3">
        <f t="shared" si="0"/>
        <v>0.1</v>
      </c>
      <c r="V17" s="7" t="s">
        <v>42</v>
      </c>
      <c r="W17" s="3">
        <f t="shared" si="1"/>
        <v>0.25</v>
      </c>
      <c r="X17" s="4">
        <f t="shared" si="2"/>
        <v>0.35</v>
      </c>
      <c r="Y17" s="7" t="s">
        <v>27</v>
      </c>
      <c r="Z17" s="7" t="s">
        <v>28</v>
      </c>
      <c r="AA17" s="7" t="s">
        <v>32</v>
      </c>
      <c r="AB17" s="5">
        <f t="shared" si="3"/>
        <v>0.39</v>
      </c>
      <c r="AC17" s="5">
        <f t="shared" si="4"/>
        <v>0.6</v>
      </c>
      <c r="AD17" s="7" t="str">
        <f t="shared" si="5"/>
        <v>Baja</v>
      </c>
      <c r="AE17" s="3">
        <f t="shared" si="6"/>
        <v>0.26</v>
      </c>
      <c r="AF17" s="7" t="str">
        <f t="shared" si="7"/>
        <v>Leve</v>
      </c>
      <c r="AG17" s="3">
        <f t="shared" si="8"/>
        <v>0.2</v>
      </c>
      <c r="AH17" s="7" t="str">
        <f t="shared" si="9"/>
        <v>Bajo</v>
      </c>
      <c r="AI17" s="7" t="s">
        <v>168</v>
      </c>
      <c r="AJ17" s="7" t="s">
        <v>189</v>
      </c>
      <c r="AK17" s="7" t="s">
        <v>66</v>
      </c>
      <c r="AL17" s="7" t="s">
        <v>175</v>
      </c>
      <c r="AM17" s="7" t="s">
        <v>106</v>
      </c>
      <c r="AN17" s="9" t="s">
        <v>198</v>
      </c>
    </row>
    <row r="18" spans="1:40" ht="127.5" x14ac:dyDescent="0.25">
      <c r="A18" s="7" t="s">
        <v>88</v>
      </c>
      <c r="B18" s="7">
        <v>10</v>
      </c>
      <c r="C18" s="7" t="s">
        <v>158</v>
      </c>
      <c r="D18" s="7" t="s">
        <v>159</v>
      </c>
      <c r="E18" s="7" t="s">
        <v>78</v>
      </c>
      <c r="F18" s="7" t="s">
        <v>124</v>
      </c>
      <c r="G18" s="7" t="s">
        <v>57</v>
      </c>
      <c r="H18" s="7" t="s">
        <v>120</v>
      </c>
      <c r="I18" s="7" t="s">
        <v>115</v>
      </c>
      <c r="J18" s="2" t="s">
        <v>31</v>
      </c>
      <c r="K18" s="3" t="str">
        <f t="shared" si="10"/>
        <v>40%</v>
      </c>
      <c r="L18" s="2" t="s">
        <v>37</v>
      </c>
      <c r="M18" s="3" t="str">
        <f t="shared" si="11"/>
        <v>20%</v>
      </c>
      <c r="N18" s="6" t="str">
        <f t="shared" si="12"/>
        <v>Bajo</v>
      </c>
      <c r="O18" s="7">
        <v>3</v>
      </c>
      <c r="P18" s="7" t="s">
        <v>121</v>
      </c>
      <c r="Q18" s="7" t="s">
        <v>99</v>
      </c>
      <c r="R18" s="7" t="s">
        <v>118</v>
      </c>
      <c r="S18" s="7" t="s">
        <v>36</v>
      </c>
      <c r="T18" s="7" t="s">
        <v>41</v>
      </c>
      <c r="U18" s="3">
        <f t="shared" si="0"/>
        <v>0.1</v>
      </c>
      <c r="V18" s="7" t="s">
        <v>42</v>
      </c>
      <c r="W18" s="3">
        <f t="shared" si="1"/>
        <v>0.25</v>
      </c>
      <c r="X18" s="4">
        <f t="shared" si="2"/>
        <v>0.35</v>
      </c>
      <c r="Y18" s="7" t="s">
        <v>27</v>
      </c>
      <c r="Z18" s="7" t="s">
        <v>28</v>
      </c>
      <c r="AA18" s="7" t="s">
        <v>32</v>
      </c>
      <c r="AB18" s="5">
        <f t="shared" si="3"/>
        <v>0.26</v>
      </c>
      <c r="AC18" s="5">
        <f t="shared" si="4"/>
        <v>0.2</v>
      </c>
      <c r="AD18" s="7" t="str">
        <f t="shared" si="5"/>
        <v>Muy Baja</v>
      </c>
      <c r="AE18" s="3">
        <f>AB19</f>
        <v>0.12</v>
      </c>
      <c r="AF18" s="7" t="str">
        <f t="shared" si="7"/>
        <v>Moderado</v>
      </c>
      <c r="AG18" s="3">
        <f>AC19</f>
        <v>0.6</v>
      </c>
      <c r="AH18" s="7" t="str">
        <f t="shared" si="9"/>
        <v>Moderado</v>
      </c>
      <c r="AI18" s="7" t="s">
        <v>168</v>
      </c>
      <c r="AJ18" s="7" t="s">
        <v>190</v>
      </c>
      <c r="AK18" s="7" t="s">
        <v>69</v>
      </c>
      <c r="AL18" s="7" t="s">
        <v>175</v>
      </c>
      <c r="AM18" s="7" t="s">
        <v>107</v>
      </c>
      <c r="AN18" s="9" t="s">
        <v>198</v>
      </c>
    </row>
    <row r="19" spans="1:40" ht="153" x14ac:dyDescent="0.25">
      <c r="A19" s="7" t="s">
        <v>89</v>
      </c>
      <c r="B19" s="7">
        <v>11</v>
      </c>
      <c r="C19" s="7" t="s">
        <v>160</v>
      </c>
      <c r="D19" s="7" t="s">
        <v>161</v>
      </c>
      <c r="E19" s="7" t="s">
        <v>199</v>
      </c>
      <c r="F19" s="7" t="s">
        <v>124</v>
      </c>
      <c r="G19" s="7" t="s">
        <v>58</v>
      </c>
      <c r="H19" s="7" t="s">
        <v>120</v>
      </c>
      <c r="I19" s="7" t="s">
        <v>114</v>
      </c>
      <c r="J19" s="2" t="s">
        <v>33</v>
      </c>
      <c r="K19" s="3" t="str">
        <f t="shared" si="10"/>
        <v>20%</v>
      </c>
      <c r="L19" s="2" t="s">
        <v>4</v>
      </c>
      <c r="M19" s="3" t="str">
        <f t="shared" si="11"/>
        <v>60%</v>
      </c>
      <c r="N19" s="6" t="str">
        <f t="shared" si="12"/>
        <v>Moderado</v>
      </c>
      <c r="O19" s="7">
        <v>1</v>
      </c>
      <c r="P19" s="7" t="s">
        <v>121</v>
      </c>
      <c r="Q19" s="7" t="s">
        <v>193</v>
      </c>
      <c r="R19" s="7" t="s">
        <v>118</v>
      </c>
      <c r="S19" s="7" t="s">
        <v>35</v>
      </c>
      <c r="T19" s="7" t="s">
        <v>40</v>
      </c>
      <c r="U19" s="3">
        <f t="shared" si="0"/>
        <v>0.15</v>
      </c>
      <c r="V19" s="7" t="s">
        <v>42</v>
      </c>
      <c r="W19" s="3">
        <f t="shared" si="1"/>
        <v>0.25</v>
      </c>
      <c r="X19" s="4">
        <f t="shared" si="2"/>
        <v>0.4</v>
      </c>
      <c r="Y19" s="7" t="s">
        <v>27</v>
      </c>
      <c r="Z19" s="7" t="s">
        <v>28</v>
      </c>
      <c r="AA19" s="7" t="s">
        <v>32</v>
      </c>
      <c r="AB19" s="5">
        <f t="shared" si="3"/>
        <v>0.12</v>
      </c>
      <c r="AC19" s="5">
        <f t="shared" si="4"/>
        <v>0.6</v>
      </c>
      <c r="AD19" s="7" t="str">
        <f t="shared" si="5"/>
        <v>Muy Baja</v>
      </c>
      <c r="AE19" s="3">
        <f t="shared" si="6"/>
        <v>0.12</v>
      </c>
      <c r="AF19" s="7" t="str">
        <f t="shared" si="7"/>
        <v>Leve</v>
      </c>
      <c r="AG19" s="3">
        <f t="shared" si="8"/>
        <v>0.2</v>
      </c>
      <c r="AH19" s="7" t="str">
        <f t="shared" si="9"/>
        <v>Bajo</v>
      </c>
      <c r="AI19" s="7" t="s">
        <v>168</v>
      </c>
      <c r="AJ19" s="7" t="s">
        <v>194</v>
      </c>
      <c r="AK19" s="7" t="s">
        <v>70</v>
      </c>
      <c r="AL19" s="7" t="s">
        <v>170</v>
      </c>
      <c r="AM19" s="7" t="s">
        <v>108</v>
      </c>
      <c r="AN19" s="9" t="s">
        <v>198</v>
      </c>
    </row>
    <row r="20" spans="1:40" ht="102" x14ac:dyDescent="0.25">
      <c r="A20" s="7" t="s">
        <v>90</v>
      </c>
      <c r="B20" s="7">
        <v>12</v>
      </c>
      <c r="C20" s="7" t="s">
        <v>163</v>
      </c>
      <c r="D20" s="7" t="s">
        <v>162</v>
      </c>
      <c r="E20" s="7" t="s">
        <v>79</v>
      </c>
      <c r="F20" s="7" t="s">
        <v>124</v>
      </c>
      <c r="G20" s="7" t="s">
        <v>59</v>
      </c>
      <c r="H20" s="7" t="s">
        <v>120</v>
      </c>
      <c r="I20" s="7" t="s">
        <v>114</v>
      </c>
      <c r="J20" s="2" t="s">
        <v>33</v>
      </c>
      <c r="K20" s="3" t="str">
        <f t="shared" si="10"/>
        <v>20%</v>
      </c>
      <c r="L20" s="2" t="s">
        <v>37</v>
      </c>
      <c r="M20" s="3" t="str">
        <f t="shared" si="11"/>
        <v>20%</v>
      </c>
      <c r="N20" s="6" t="str">
        <f t="shared" si="12"/>
        <v>Bajo</v>
      </c>
      <c r="O20" s="7">
        <v>2</v>
      </c>
      <c r="P20" s="7" t="s">
        <v>121</v>
      </c>
      <c r="Q20" s="7" t="s">
        <v>100</v>
      </c>
      <c r="R20" s="7" t="s">
        <v>118</v>
      </c>
      <c r="S20" s="7" t="s">
        <v>35</v>
      </c>
      <c r="T20" s="7" t="s">
        <v>40</v>
      </c>
      <c r="U20" s="3">
        <f t="shared" si="0"/>
        <v>0.15</v>
      </c>
      <c r="V20" s="7" t="s">
        <v>42</v>
      </c>
      <c r="W20" s="3">
        <f t="shared" si="1"/>
        <v>0.25</v>
      </c>
      <c r="X20" s="4">
        <f t="shared" si="2"/>
        <v>0.4</v>
      </c>
      <c r="Y20" s="7" t="s">
        <v>27</v>
      </c>
      <c r="Z20" s="7" t="s">
        <v>28</v>
      </c>
      <c r="AA20" s="7" t="s">
        <v>32</v>
      </c>
      <c r="AB20" s="5">
        <f t="shared" si="3"/>
        <v>0.12</v>
      </c>
      <c r="AC20" s="5">
        <f t="shared" si="4"/>
        <v>0.2</v>
      </c>
      <c r="AD20" s="7" t="str">
        <f t="shared" si="5"/>
        <v>Muy Baja</v>
      </c>
      <c r="AE20" s="3">
        <f t="shared" si="6"/>
        <v>0.13</v>
      </c>
      <c r="AF20" s="7" t="str">
        <f t="shared" si="7"/>
        <v>Moderado</v>
      </c>
      <c r="AG20" s="3">
        <f t="shared" si="8"/>
        <v>0.6</v>
      </c>
      <c r="AH20" s="7" t="str">
        <f t="shared" si="9"/>
        <v>Moderado</v>
      </c>
      <c r="AI20" s="7" t="s">
        <v>168</v>
      </c>
      <c r="AJ20" s="7" t="s">
        <v>111</v>
      </c>
      <c r="AK20" s="7" t="s">
        <v>71</v>
      </c>
      <c r="AL20" s="7" t="s">
        <v>176</v>
      </c>
      <c r="AM20" s="7" t="s">
        <v>109</v>
      </c>
      <c r="AN20" s="9" t="s">
        <v>198</v>
      </c>
    </row>
    <row r="21" spans="1:40" ht="140.25" x14ac:dyDescent="0.25">
      <c r="A21" s="7" t="s">
        <v>91</v>
      </c>
      <c r="B21" s="7">
        <v>13</v>
      </c>
      <c r="C21" s="7" t="s">
        <v>164</v>
      </c>
      <c r="D21" s="7" t="s">
        <v>165</v>
      </c>
      <c r="E21" s="7" t="s">
        <v>146</v>
      </c>
      <c r="F21" s="7" t="s">
        <v>124</v>
      </c>
      <c r="G21" s="7" t="s">
        <v>169</v>
      </c>
      <c r="H21" s="7" t="s">
        <v>120</v>
      </c>
      <c r="I21" s="7" t="s">
        <v>114</v>
      </c>
      <c r="J21" s="2" t="s">
        <v>33</v>
      </c>
      <c r="K21" s="3" t="str">
        <f t="shared" si="10"/>
        <v>20%</v>
      </c>
      <c r="L21" s="2" t="s">
        <v>4</v>
      </c>
      <c r="M21" s="3" t="str">
        <f t="shared" si="11"/>
        <v>60%</v>
      </c>
      <c r="N21" s="6" t="str">
        <f t="shared" si="12"/>
        <v>Moderado</v>
      </c>
      <c r="O21" s="7">
        <v>1</v>
      </c>
      <c r="P21" s="7" t="s">
        <v>121</v>
      </c>
      <c r="Q21" s="7" t="s">
        <v>147</v>
      </c>
      <c r="R21" s="7" t="s">
        <v>118</v>
      </c>
      <c r="S21" s="7" t="s">
        <v>36</v>
      </c>
      <c r="T21" s="7" t="s">
        <v>41</v>
      </c>
      <c r="U21" s="3">
        <f t="shared" si="0"/>
        <v>0.1</v>
      </c>
      <c r="V21" s="7" t="s">
        <v>42</v>
      </c>
      <c r="W21" s="3">
        <f t="shared" si="1"/>
        <v>0.25</v>
      </c>
      <c r="X21" s="4">
        <f t="shared" si="2"/>
        <v>0.35</v>
      </c>
      <c r="Y21" s="7" t="s">
        <v>27</v>
      </c>
      <c r="Z21" s="7" t="s">
        <v>28</v>
      </c>
      <c r="AA21" s="7" t="s">
        <v>32</v>
      </c>
      <c r="AB21" s="5">
        <f t="shared" si="3"/>
        <v>0.13</v>
      </c>
      <c r="AC21" s="5">
        <f t="shared" si="4"/>
        <v>0.6</v>
      </c>
      <c r="AD21" s="7" t="str">
        <f t="shared" si="5"/>
        <v>Muy Baja</v>
      </c>
      <c r="AE21" s="3">
        <f t="shared" si="6"/>
        <v>0.1</v>
      </c>
      <c r="AF21" s="7" t="str">
        <f t="shared" si="7"/>
        <v>Leve</v>
      </c>
      <c r="AG21" s="3">
        <f t="shared" si="8"/>
        <v>0.2</v>
      </c>
      <c r="AH21" s="7" t="str">
        <f t="shared" si="9"/>
        <v>Bajo</v>
      </c>
      <c r="AI21" s="7" t="s">
        <v>168</v>
      </c>
      <c r="AJ21" s="7" t="s">
        <v>192</v>
      </c>
      <c r="AK21" s="7" t="s">
        <v>178</v>
      </c>
      <c r="AL21" s="7" t="s">
        <v>177</v>
      </c>
      <c r="AM21" s="7" t="s">
        <v>148</v>
      </c>
      <c r="AN21" s="9" t="s">
        <v>198</v>
      </c>
    </row>
    <row r="22" spans="1:40" ht="89.25" x14ac:dyDescent="0.25">
      <c r="A22" s="7" t="s">
        <v>92</v>
      </c>
      <c r="B22" s="7">
        <v>14</v>
      </c>
      <c r="C22" s="7" t="s">
        <v>166</v>
      </c>
      <c r="D22" s="7" t="s">
        <v>167</v>
      </c>
      <c r="E22" s="7" t="s">
        <v>80</v>
      </c>
      <c r="F22" s="7" t="s">
        <v>124</v>
      </c>
      <c r="G22" s="7" t="s">
        <v>60</v>
      </c>
      <c r="H22" s="7" t="s">
        <v>120</v>
      </c>
      <c r="I22" s="7" t="s">
        <v>115</v>
      </c>
      <c r="J22" s="2" t="s">
        <v>33</v>
      </c>
      <c r="K22" s="3" t="str">
        <f t="shared" si="10"/>
        <v>20%</v>
      </c>
      <c r="L22" s="2" t="s">
        <v>37</v>
      </c>
      <c r="M22" s="3" t="str">
        <f t="shared" si="11"/>
        <v>20%</v>
      </c>
      <c r="N22" s="6" t="str">
        <f t="shared" si="12"/>
        <v>Bajo</v>
      </c>
      <c r="O22" s="7">
        <v>2</v>
      </c>
      <c r="P22" s="7" t="s">
        <v>121</v>
      </c>
      <c r="Q22" s="7" t="s">
        <v>101</v>
      </c>
      <c r="R22" s="7" t="s">
        <v>118</v>
      </c>
      <c r="S22" s="7" t="s">
        <v>36</v>
      </c>
      <c r="T22" s="7" t="s">
        <v>39</v>
      </c>
      <c r="U22" s="3">
        <f>IF(T22="Preventivo",25%,IF(T22="Detectivo",15%,IF(T22="Correctivo",10%)))</f>
        <v>0.25</v>
      </c>
      <c r="V22" s="7" t="s">
        <v>42</v>
      </c>
      <c r="W22" s="3">
        <f>IF(V22="Automático",25%,IF(V22="Manual",15%))</f>
        <v>0.25</v>
      </c>
      <c r="X22" s="4">
        <f>U22+W22</f>
        <v>0.5</v>
      </c>
      <c r="Y22" s="7" t="s">
        <v>27</v>
      </c>
      <c r="Z22" s="7" t="s">
        <v>28</v>
      </c>
      <c r="AA22" s="7" t="s">
        <v>32</v>
      </c>
      <c r="AB22" s="5">
        <f>K22-(K22*X22)</f>
        <v>0.1</v>
      </c>
      <c r="AC22" s="5">
        <f>M22-0</f>
        <v>0.2</v>
      </c>
      <c r="AD22" s="7" t="e">
        <f t="shared" si="5"/>
        <v>#REF!</v>
      </c>
      <c r="AE22" s="3" t="e">
        <f>#REF!</f>
        <v>#REF!</v>
      </c>
      <c r="AF22" s="7" t="e">
        <f t="shared" si="7"/>
        <v>#REF!</v>
      </c>
      <c r="AG22" s="3" t="e">
        <f>#REF!</f>
        <v>#REF!</v>
      </c>
      <c r="AH22" s="7" t="e">
        <f t="shared" si="9"/>
        <v>#REF!</v>
      </c>
      <c r="AI22" s="7" t="s">
        <v>168</v>
      </c>
      <c r="AJ22" s="7" t="s">
        <v>191</v>
      </c>
      <c r="AK22" s="7" t="s">
        <v>149</v>
      </c>
      <c r="AL22" s="7" t="s">
        <v>170</v>
      </c>
      <c r="AM22" s="7" t="s">
        <v>110</v>
      </c>
      <c r="AN22" s="9" t="s">
        <v>198</v>
      </c>
    </row>
  </sheetData>
  <mergeCells count="40">
    <mergeCell ref="AM6:AM7"/>
    <mergeCell ref="AN6:AN7"/>
    <mergeCell ref="A8:AN8"/>
    <mergeCell ref="AG6:AG7"/>
    <mergeCell ref="AH6:AH7"/>
    <mergeCell ref="AI6:AI7"/>
    <mergeCell ref="AJ6:AJ7"/>
    <mergeCell ref="AK6:AK7"/>
    <mergeCell ref="AL6:AL7"/>
    <mergeCell ref="T6:AA6"/>
    <mergeCell ref="AB6:AB7"/>
    <mergeCell ref="AC6:AC7"/>
    <mergeCell ref="AD6:AD7"/>
    <mergeCell ref="AE6:AE7"/>
    <mergeCell ref="AF6:AF7"/>
    <mergeCell ref="M6:M7"/>
    <mergeCell ref="N6:N7"/>
    <mergeCell ref="O6:O7"/>
    <mergeCell ref="P6:P7"/>
    <mergeCell ref="Q6:Q7"/>
    <mergeCell ref="R6:S6"/>
    <mergeCell ref="L6:L7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A1:C4"/>
    <mergeCell ref="D1:AK2"/>
    <mergeCell ref="AL1:AN1"/>
    <mergeCell ref="AL2:AN2"/>
    <mergeCell ref="D3:AK4"/>
    <mergeCell ref="AL3:AN3"/>
    <mergeCell ref="AL4:AN4"/>
  </mergeCells>
  <conditionalFormatting sqref="J9:J22 AD9:AD22">
    <cfRule type="containsText" dxfId="13" priority="6" stopIfTrue="1" operator="containsText" text="Muy Alta">
      <formula>NOT(ISERROR(SEARCH("Muy Alta",J9)))</formula>
    </cfRule>
    <cfRule type="containsText" dxfId="12" priority="7" stopIfTrue="1" operator="containsText" text="Alta">
      <formula>NOT(ISERROR(SEARCH("Alta",J9)))</formula>
    </cfRule>
    <cfRule type="containsText" dxfId="11" priority="8" stopIfTrue="1" operator="containsText" text="Media">
      <formula>NOT(ISERROR(SEARCH("Media",J9)))</formula>
    </cfRule>
    <cfRule type="containsText" dxfId="10" priority="9" stopIfTrue="1" operator="containsText" text="Muy Baja">
      <formula>NOT(ISERROR(SEARCH("Muy Baja",J9)))</formula>
    </cfRule>
    <cfRule type="containsText" dxfId="9" priority="10" stopIfTrue="1" operator="containsText" text="Baja">
      <formula>NOT(ISERROR(SEARCH("Baja",J9)))</formula>
    </cfRule>
  </conditionalFormatting>
  <conditionalFormatting sqref="L9:L22 AF9:AF22">
    <cfRule type="containsText" dxfId="8" priority="11" stopIfTrue="1" operator="containsText" text="Catastrófico">
      <formula>NOT(ISERROR(SEARCH("Catastrófico",L9)))</formula>
    </cfRule>
    <cfRule type="containsText" dxfId="7" priority="12" stopIfTrue="1" operator="containsText" text="Mayor">
      <formula>NOT(ISERROR(SEARCH("Mayor",L9)))</formula>
    </cfRule>
    <cfRule type="containsText" dxfId="6" priority="13" stopIfTrue="1" operator="containsText" text="Moderado">
      <formula>NOT(ISERROR(SEARCH("Moderado",L9)))</formula>
    </cfRule>
    <cfRule type="containsText" dxfId="5" priority="14" stopIfTrue="1" operator="containsText" text="Menor">
      <formula>NOT(ISERROR(SEARCH("Menor",L9)))</formula>
    </cfRule>
    <cfRule type="containsText" dxfId="4" priority="15" stopIfTrue="1" operator="containsText" text="Leve">
      <formula>NOT(ISERROR(SEARCH("Leve",L9)))</formula>
    </cfRule>
  </conditionalFormatting>
  <conditionalFormatting sqref="N9:N22 AH9:AH22">
    <cfRule type="containsText" dxfId="3" priority="16" stopIfTrue="1" operator="containsText" text="Extremo">
      <formula>NOT(ISERROR(SEARCH("Extremo",N9)))</formula>
    </cfRule>
    <cfRule type="containsText" dxfId="2" priority="17" stopIfTrue="1" operator="containsText" text="Alto">
      <formula>NOT(ISERROR(SEARCH("Alto",N9)))</formula>
    </cfRule>
    <cfRule type="containsText" dxfId="1" priority="18" stopIfTrue="1" operator="containsText" text="Moderado">
      <formula>NOT(ISERROR(SEARCH("Moderado",N9)))</formula>
    </cfRule>
    <cfRule type="containsText" dxfId="0" priority="19" stopIfTrue="1" operator="containsText" text="Bajo">
      <formula>NOT(ISERROR(SEARCH("Bajo",N9)))</formula>
    </cfRule>
  </conditionalFormatting>
  <hyperlinks>
    <hyperlink ref="M6" location="'TABLA DE PROBABILIDAD'!A1" display="Probabilidad" xr:uid="{7C5EFCB6-93C2-479B-A8B1-116985CE716D}"/>
  </hyperlinks>
  <pageMargins left="0.70866141732283472" right="0.70866141732283472" top="0.74803149606299213" bottom="0.74803149606299213" header="0.31496062992125984" footer="0.31496062992125984"/>
  <pageSetup paperSize="8" scale="42" orientation="landscape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9A061219-AFE9-4259-BDFD-CD8D48A231C7}">
          <x14:formula1>
            <xm:f>#REF!</xm:f>
          </x14:formula1>
          <xm:sqref>AI9:AI22</xm:sqref>
        </x14:dataValidation>
        <x14:dataValidation type="list" allowBlank="1" showInputMessage="1" showErrorMessage="1" xr:uid="{1051150F-25E9-4EDA-94E0-1C37A839C7A9}">
          <x14:formula1>
            <xm:f>#REF!</xm:f>
          </x14:formula1>
          <xm:sqref>F9:F22</xm:sqref>
        </x14:dataValidation>
        <x14:dataValidation type="list" allowBlank="1" showInputMessage="1" showErrorMessage="1" xr:uid="{709C1A4A-2B2A-4A29-8260-C8885762D095}">
          <x14:formula1>
            <xm:f>#REF!</xm:f>
          </x14:formula1>
          <xm:sqref>P9:P22</xm:sqref>
        </x14:dataValidation>
        <x14:dataValidation type="list" allowBlank="1" showInputMessage="1" showErrorMessage="1" xr:uid="{0B5D505C-1461-426C-8673-3CDDAA7AB694}">
          <x14:formula1>
            <xm:f>#REF!</xm:f>
          </x14:formula1>
          <xm:sqref>H9:H22</xm:sqref>
        </x14:dataValidation>
        <x14:dataValidation type="list" allowBlank="1" showInputMessage="1" showErrorMessage="1" xr:uid="{5DD7A71D-A40A-4F6B-B998-6BF519A26477}">
          <x14:formula1>
            <xm:f>#REF!</xm:f>
          </x14:formula1>
          <xm:sqref>S9:S22</xm:sqref>
        </x14:dataValidation>
        <x14:dataValidation type="list" allowBlank="1" showInputMessage="1" showErrorMessage="1" xr:uid="{38BD9D69-9DFE-4A32-88A0-67536560CD50}">
          <x14:formula1>
            <xm:f>#REF!</xm:f>
          </x14:formula1>
          <xm:sqref>I9:I22</xm:sqref>
        </x14:dataValidation>
        <x14:dataValidation type="list" allowBlank="1" showInputMessage="1" showErrorMessage="1" xr:uid="{68FF6650-1530-4EB0-9964-888C191F4DDF}">
          <x14:formula1>
            <xm:f>#REF!</xm:f>
          </x14:formula1>
          <xm:sqref>V9:V22</xm:sqref>
        </x14:dataValidation>
        <x14:dataValidation type="list" allowBlank="1" showInputMessage="1" showErrorMessage="1" xr:uid="{53700222-DC4E-495C-8453-41F911E7DE46}">
          <x14:formula1>
            <xm:f>#REF!</xm:f>
          </x14:formula1>
          <xm:sqref>T9:T22</xm:sqref>
        </x14:dataValidation>
        <x14:dataValidation type="list" allowBlank="1" showInputMessage="1" showErrorMessage="1" xr:uid="{7B160CCE-1A80-4B22-89BB-2611ACAB444C}">
          <x14:formula1>
            <xm:f>#REF!</xm:f>
          </x14:formula1>
          <xm:sqref>L9:L22</xm:sqref>
        </x14:dataValidation>
        <x14:dataValidation type="list" allowBlank="1" showInputMessage="1" showErrorMessage="1" xr:uid="{C3B820AA-70A5-4013-85FB-BE97B1489839}">
          <x14:formula1>
            <xm:f>#REF!</xm:f>
          </x14:formula1>
          <xm:sqref>J9:J22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8411416-B56B-4C2F-8417-7D06BBBD4C6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Matriz de Riesgo - Gestion</vt:lpstr>
      <vt:lpstr>'Matriz de Riesgo - Gestion'!Títulos_a_imprimir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 ALEJANDRO GARZON ARISTIZABAL</dc:creator>
  <cp:lastModifiedBy>EMPITALITO ESP</cp:lastModifiedBy>
  <cp:lastPrinted>2026-02-10T20:56:35Z</cp:lastPrinted>
  <dcterms:created xsi:type="dcterms:W3CDTF">2021-06-15T20:00:14Z</dcterms:created>
  <dcterms:modified xsi:type="dcterms:W3CDTF">2026-02-10T21:05:54Z</dcterms:modified>
</cp:coreProperties>
</file>