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PITALITO ESP\Downloads\"/>
    </mc:Choice>
  </mc:AlternateContent>
  <xr:revisionPtr revIDLastSave="0" documentId="8_{7976F583-6FF9-48A1-A220-2053484264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atriz de Riesgo Financiera " sheetId="7" r:id="rId1"/>
    <sheet name="Listas" sheetId="1" r:id="rId2"/>
    <sheet name="Aprobacion" sheetId="3" r:id="rId3"/>
    <sheet name="Control de Cambios" sheetId="4" r:id="rId4"/>
  </sheets>
  <definedNames>
    <definedName name="_xlnm.Print_Area" localSheetId="0">'Matriz de Riesgo Financiera '!$A$1:$AN$26</definedName>
    <definedName name="Eduardo" localSheetId="0">'Matriz de Riesgo Financiera '!$V$9:$Z$13</definedName>
    <definedName name="_xlnm.Print_Titles" localSheetId="0">'Matriz de Riesgo Financiera '!$1:$10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12" i="7" l="1"/>
  <c r="M12" i="7"/>
  <c r="N12" i="7"/>
  <c r="U12" i="7"/>
  <c r="W12" i="7"/>
  <c r="X12" i="7" s="1"/>
  <c r="AB12" i="7" s="1"/>
  <c r="AC12" i="7"/>
  <c r="K13" i="7"/>
  <c r="M13" i="7"/>
  <c r="N13" i="7"/>
  <c r="U13" i="7"/>
  <c r="W13" i="7"/>
  <c r="AC13" i="7"/>
  <c r="AG12" i="7" s="1"/>
  <c r="AF12" i="7" s="1"/>
  <c r="K14" i="7"/>
  <c r="M14" i="7"/>
  <c r="N14" i="7"/>
  <c r="U14" i="7"/>
  <c r="W14" i="7"/>
  <c r="AC14" i="7"/>
  <c r="AG13" i="7" s="1"/>
  <c r="AF13" i="7" s="1"/>
  <c r="K15" i="7"/>
  <c r="M15" i="7"/>
  <c r="AC15" i="7" s="1"/>
  <c r="AG14" i="7" s="1"/>
  <c r="AF14" i="7" s="1"/>
  <c r="N15" i="7"/>
  <c r="U15" i="7"/>
  <c r="X15" i="7" s="1"/>
  <c r="AB15" i="7" s="1"/>
  <c r="AE14" i="7" s="1"/>
  <c r="AD14" i="7" s="1"/>
  <c r="AH14" i="7" s="1"/>
  <c r="W15" i="7"/>
  <c r="K16" i="7"/>
  <c r="M16" i="7"/>
  <c r="AC16" i="7" s="1"/>
  <c r="AG15" i="7" s="1"/>
  <c r="AF15" i="7" s="1"/>
  <c r="N16" i="7"/>
  <c r="U16" i="7"/>
  <c r="W16" i="7"/>
  <c r="K17" i="7"/>
  <c r="M17" i="7"/>
  <c r="N17" i="7"/>
  <c r="U17" i="7"/>
  <c r="X17" i="7" s="1"/>
  <c r="W17" i="7"/>
  <c r="AC17" i="7"/>
  <c r="AG16" i="7" s="1"/>
  <c r="AF16" i="7" s="1"/>
  <c r="AG17" i="7"/>
  <c r="AF17" i="7" s="1"/>
  <c r="K18" i="7"/>
  <c r="M18" i="7"/>
  <c r="N18" i="7"/>
  <c r="U18" i="7"/>
  <c r="X18" i="7" s="1"/>
  <c r="AB18" i="7" s="1"/>
  <c r="AE17" i="7" s="1"/>
  <c r="AD17" i="7" s="1"/>
  <c r="AH17" i="7" s="1"/>
  <c r="W18" i="7"/>
  <c r="AC18" i="7"/>
  <c r="AG18" i="7"/>
  <c r="AF18" i="7" s="1"/>
  <c r="K19" i="7"/>
  <c r="M19" i="7"/>
  <c r="N19" i="7"/>
  <c r="U19" i="7"/>
  <c r="X19" i="7" s="1"/>
  <c r="AB19" i="7" s="1"/>
  <c r="AE18" i="7" s="1"/>
  <c r="AD18" i="7" s="1"/>
  <c r="W19" i="7"/>
  <c r="AC19" i="7"/>
  <c r="K20" i="7"/>
  <c r="M20" i="7"/>
  <c r="N20" i="7"/>
  <c r="U20" i="7"/>
  <c r="W20" i="7"/>
  <c r="AC20" i="7"/>
  <c r="AG19" i="7" s="1"/>
  <c r="AF19" i="7" s="1"/>
  <c r="K21" i="7"/>
  <c r="M21" i="7"/>
  <c r="AC21" i="7" s="1"/>
  <c r="AG20" i="7" s="1"/>
  <c r="AF20" i="7" s="1"/>
  <c r="N21" i="7"/>
  <c r="U21" i="7"/>
  <c r="X21" i="7" s="1"/>
  <c r="AB21" i="7" s="1"/>
  <c r="AE20" i="7" s="1"/>
  <c r="AD20" i="7" s="1"/>
  <c r="W21" i="7"/>
  <c r="K22" i="7"/>
  <c r="M22" i="7"/>
  <c r="AC22" i="7" s="1"/>
  <c r="AG21" i="7" s="1"/>
  <c r="AF21" i="7" s="1"/>
  <c r="N22" i="7"/>
  <c r="U22" i="7"/>
  <c r="W22" i="7"/>
  <c r="K23" i="7"/>
  <c r="M23" i="7"/>
  <c r="N23" i="7"/>
  <c r="U23" i="7"/>
  <c r="X23" i="7" s="1"/>
  <c r="W23" i="7"/>
  <c r="AC23" i="7"/>
  <c r="AG22" i="7" s="1"/>
  <c r="AF22" i="7" s="1"/>
  <c r="AG23" i="7"/>
  <c r="AF23" i="7" s="1"/>
  <c r="K24" i="7"/>
  <c r="M24" i="7"/>
  <c r="N24" i="7"/>
  <c r="U24" i="7"/>
  <c r="X24" i="7" s="1"/>
  <c r="AB24" i="7" s="1"/>
  <c r="AE23" i="7" s="1"/>
  <c r="AD23" i="7" s="1"/>
  <c r="AH23" i="7" s="1"/>
  <c r="W24" i="7"/>
  <c r="AD24" i="7"/>
  <c r="AF24" i="7"/>
  <c r="K25" i="7"/>
  <c r="M25" i="7"/>
  <c r="AC25" i="7" s="1"/>
  <c r="N25" i="7"/>
  <c r="U25" i="7"/>
  <c r="X25" i="7" s="1"/>
  <c r="W25" i="7"/>
  <c r="AD25" i="7"/>
  <c r="AF25" i="7"/>
  <c r="AH25" i="7"/>
  <c r="K26" i="7"/>
  <c r="M26" i="7"/>
  <c r="AC26" i="7" s="1"/>
  <c r="N26" i="7"/>
  <c r="U26" i="7"/>
  <c r="X26" i="7" s="1"/>
  <c r="AB26" i="7" s="1"/>
  <c r="W26" i="7"/>
  <c r="AD26" i="7"/>
  <c r="AF26" i="7"/>
  <c r="AB23" i="7" l="1"/>
  <c r="AE22" i="7" s="1"/>
  <c r="AD22" i="7" s="1"/>
  <c r="AH22" i="7" s="1"/>
  <c r="AB17" i="7"/>
  <c r="AE16" i="7" s="1"/>
  <c r="AD16" i="7" s="1"/>
  <c r="X13" i="7"/>
  <c r="AB13" i="7" s="1"/>
  <c r="AE12" i="7" s="1"/>
  <c r="AD12" i="7" s="1"/>
  <c r="AH24" i="7"/>
  <c r="AB16" i="7"/>
  <c r="AE15" i="7" s="1"/>
  <c r="AD15" i="7" s="1"/>
  <c r="AH15" i="7" s="1"/>
  <c r="X20" i="7"/>
  <c r="AB20" i="7" s="1"/>
  <c r="AE19" i="7" s="1"/>
  <c r="AD19" i="7" s="1"/>
  <c r="X16" i="7"/>
  <c r="AH26" i="7"/>
  <c r="X22" i="7"/>
  <c r="X14" i="7"/>
  <c r="AB14" i="7" s="1"/>
  <c r="AE13" i="7" s="1"/>
  <c r="AD13" i="7" s="1"/>
  <c r="AH13" i="7" s="1"/>
  <c r="AH20" i="7"/>
  <c r="AH12" i="7"/>
  <c r="AB25" i="7"/>
  <c r="AH19" i="7"/>
  <c r="AH18" i="7"/>
  <c r="AH16" i="7"/>
  <c r="AB22" i="7"/>
  <c r="AE21" i="7" s="1"/>
  <c r="AD21" i="7" s="1"/>
  <c r="AH21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Juan V</author>
  </authors>
  <commentList>
    <comment ref="I9" authorId="0" shapeId="0" xr:uid="{22BE37DA-3F27-44DC-B2C5-25AD860D155D}">
      <text>
        <r>
          <rPr>
            <sz val="9"/>
            <color indexed="81"/>
            <rFont val="Tahoma"/>
            <family val="2"/>
          </rPr>
          <t>Cálculo de Frecuencia - Pág. 38 (Guía Administración de Riesgo)</t>
        </r>
      </text>
    </comment>
    <comment ref="AB9" authorId="0" shapeId="0" xr:uid="{048CA42E-D83C-4A37-B052-5BBBC59FF034}">
      <text>
        <r>
          <rPr>
            <sz val="9"/>
            <color indexed="81"/>
            <rFont val="Tahoma"/>
            <family val="2"/>
          </rPr>
          <t xml:space="preserve">Probabilidad Residual =Probabilidad Inherente -(Probabilidad Inherente x Calificación del control)
</t>
        </r>
      </text>
    </comment>
    <comment ref="AC9" authorId="0" shapeId="0" xr:uid="{AA71AC59-04C8-4B29-9E7F-C891F8F1E8D5}">
      <text>
        <r>
          <rPr>
            <sz val="9"/>
            <color indexed="81"/>
            <rFont val="Tahoma"/>
            <family val="2"/>
          </rPr>
          <t xml:space="preserve">Probabilidad Residual =Probabilidad Inherente -(Probabilidad Inherente x Calificación del control)
</t>
        </r>
      </text>
    </comment>
    <comment ref="Y10" authorId="0" shapeId="0" xr:uid="{7BB3AD0F-AAD2-4078-9636-90EC0701B48E}">
      <text>
        <r>
          <rPr>
            <sz val="9"/>
            <color indexed="81"/>
            <rFont val="Tahoma"/>
            <family val="2"/>
          </rPr>
          <t>Informativo (Sin Peso)</t>
        </r>
      </text>
    </comment>
    <comment ref="Z10" authorId="0" shapeId="0" xr:uid="{1747B812-77E9-425D-A85E-513C791D0FA7}">
      <text>
        <r>
          <rPr>
            <sz val="9"/>
            <color indexed="81"/>
            <rFont val="Tahoma"/>
            <family val="2"/>
          </rPr>
          <t>Informativo (Sin Peso)</t>
        </r>
      </text>
    </comment>
    <comment ref="AA10" authorId="0" shapeId="0" xr:uid="{EA6E228D-57B1-435E-A566-23CF99BF4A50}">
      <text>
        <r>
          <rPr>
            <sz val="9"/>
            <color indexed="81"/>
            <rFont val="Tahoma"/>
            <family val="2"/>
          </rPr>
          <t>Informativo (Sin Peso)</t>
        </r>
      </text>
    </comment>
  </commentList>
</comments>
</file>

<file path=xl/sharedStrings.xml><?xml version="1.0" encoding="utf-8"?>
<sst xmlns="http://schemas.openxmlformats.org/spreadsheetml/2006/main" count="587" uniqueCount="294">
  <si>
    <t>Muy Alta</t>
  </si>
  <si>
    <t>Activo de Información</t>
  </si>
  <si>
    <t>Descripción del Riesgo</t>
  </si>
  <si>
    <t>Probabilidad</t>
  </si>
  <si>
    <t>Impacto</t>
  </si>
  <si>
    <t>Moderado</t>
  </si>
  <si>
    <t>Referencia</t>
  </si>
  <si>
    <t>Proceso</t>
  </si>
  <si>
    <t>Amenazas (Causa Inmediata)</t>
  </si>
  <si>
    <t>Clasificación riesgo</t>
  </si>
  <si>
    <t>Frecuencia</t>
  </si>
  <si>
    <t>Probabilidad inherente</t>
  </si>
  <si>
    <t>Tipo de riesgo</t>
  </si>
  <si>
    <t>%</t>
  </si>
  <si>
    <t>Impacto inherente</t>
  </si>
  <si>
    <t>No Control</t>
  </si>
  <si>
    <t>Afectación</t>
  </si>
  <si>
    <t>Atributos</t>
  </si>
  <si>
    <t>Tipo</t>
  </si>
  <si>
    <t>Implementación</t>
  </si>
  <si>
    <t>Documentación</t>
  </si>
  <si>
    <t>Evidencia</t>
  </si>
  <si>
    <t>Probabilidad residual final</t>
  </si>
  <si>
    <t>Impacto residual final</t>
  </si>
  <si>
    <t xml:space="preserve">Zona de riesgo final </t>
  </si>
  <si>
    <t>Tratamiento</t>
  </si>
  <si>
    <t>Descripción del control</t>
  </si>
  <si>
    <t>Control Anexo A</t>
  </si>
  <si>
    <t>Documentado</t>
  </si>
  <si>
    <t>Continua</t>
  </si>
  <si>
    <t>Zona de Riesgo inherente</t>
  </si>
  <si>
    <t>Probabilidad residual</t>
  </si>
  <si>
    <t>Alto</t>
  </si>
  <si>
    <t>Baja</t>
  </si>
  <si>
    <t>Aceptar</t>
  </si>
  <si>
    <t>Con registro</t>
  </si>
  <si>
    <t>FRECUENCIA</t>
  </si>
  <si>
    <t>PROBABILIDAD</t>
  </si>
  <si>
    <t>Muy Baja</t>
  </si>
  <si>
    <t>Media</t>
  </si>
  <si>
    <t>Alta</t>
  </si>
  <si>
    <t>AFECTACIÓN ECONÓMICA</t>
  </si>
  <si>
    <t>NIVEL</t>
  </si>
  <si>
    <t>IMPACTO</t>
  </si>
  <si>
    <t>REPUTACIONAL</t>
  </si>
  <si>
    <t>Afectación menor a 10 SMLMV</t>
  </si>
  <si>
    <t>Entre 10 y 50 SMLMV</t>
  </si>
  <si>
    <t xml:space="preserve">Entre 50 y 100 SMLMV </t>
  </si>
  <si>
    <t>Mayor a 500 SMLMV</t>
  </si>
  <si>
    <t>Entre 100 y 500 SMLMV</t>
  </si>
  <si>
    <t>El riesgo afecta la imagen de la entidad con algunos usuarios de relevancia frente al logro de los objetivos.</t>
  </si>
  <si>
    <t>El riesgo afecta la imagen de la entidad con efecto publicitario sostenido a nivel de sector administrativo, nivel departamental o municipal.</t>
  </si>
  <si>
    <t>El riesgo afecta la imagen de la entidad a nivel nacional, con efecto publicitario sostenido a nivel país.</t>
  </si>
  <si>
    <t>Leve</t>
  </si>
  <si>
    <t>Menor</t>
  </si>
  <si>
    <t>Mayor</t>
  </si>
  <si>
    <t>Catastrófico</t>
  </si>
  <si>
    <t>Muy Alta 100%</t>
  </si>
  <si>
    <t>Leve 20%</t>
  </si>
  <si>
    <t>Menor 40%</t>
  </si>
  <si>
    <t>Mayor 80%</t>
  </si>
  <si>
    <t>Catastrófico 100%</t>
  </si>
  <si>
    <t>Extremo</t>
  </si>
  <si>
    <t>Bajo</t>
  </si>
  <si>
    <t>MATRIZ DE CALOR (NIVELES DE SEVERIDAD DEL RIESGO)</t>
  </si>
  <si>
    <t>Preventivo</t>
  </si>
  <si>
    <t>Detectivo</t>
  </si>
  <si>
    <t>Correctivo</t>
  </si>
  <si>
    <t>Peso</t>
  </si>
  <si>
    <t>EFICIENCIA DEL CONTROL</t>
  </si>
  <si>
    <t>Automático</t>
  </si>
  <si>
    <t>Manual</t>
  </si>
  <si>
    <t>TIPO DE CONTROL</t>
  </si>
  <si>
    <t>IMPLEMENTACIÓN</t>
  </si>
  <si>
    <t>TRATAMIENTO DEL RIESGO</t>
  </si>
  <si>
    <t>Transferir</t>
  </si>
  <si>
    <t>Evitar</t>
  </si>
  <si>
    <t>Muy Baja 20%</t>
  </si>
  <si>
    <t>Baja 40%</t>
  </si>
  <si>
    <t>Media 60%</t>
  </si>
  <si>
    <t>Alta 80%</t>
  </si>
  <si>
    <t>Calificación del Control</t>
  </si>
  <si>
    <t>Moderado 60%</t>
  </si>
  <si>
    <t>BAJO</t>
  </si>
  <si>
    <t>MODERADO</t>
  </si>
  <si>
    <t>ALTO</t>
  </si>
  <si>
    <t>EXTREMO</t>
  </si>
  <si>
    <t>Impacto residual</t>
  </si>
  <si>
    <t>Plan de Acción</t>
  </si>
  <si>
    <t>Responsable</t>
  </si>
  <si>
    <t>Fecha de Implementación</t>
  </si>
  <si>
    <t>Seguimiento</t>
  </si>
  <si>
    <t>Estado</t>
  </si>
  <si>
    <t>Reducir</t>
  </si>
  <si>
    <t>Usuarios, productos y prácticas</t>
  </si>
  <si>
    <t>EMPRESA DE SERVICIOS PÚBLICOS DOMICILIARIOS DE PITALITO EMPITALITO E.S.P.</t>
  </si>
  <si>
    <t>PAGINA:  1 de 1</t>
  </si>
  <si>
    <t>ELABORADO POR</t>
  </si>
  <si>
    <t>REVISADO POR</t>
  </si>
  <si>
    <t>APROBADO POR</t>
  </si>
  <si>
    <t>Nombre:</t>
  </si>
  <si>
    <t>Cargo:</t>
  </si>
  <si>
    <t>Gerente</t>
  </si>
  <si>
    <t>Firma:</t>
  </si>
  <si>
    <t>Fecha:</t>
  </si>
  <si>
    <t>VERSIÓN N°.</t>
  </si>
  <si>
    <t>FECHA DE APROBACIÓN.</t>
  </si>
  <si>
    <t>DESCRIPCIÓN DEL CAMBIO</t>
  </si>
  <si>
    <t xml:space="preserve">La actividad que conlleva el riesgo se ejecuta como máximos 2 veces por año </t>
  </si>
  <si>
    <t>La actividad que conlleva el riesgo se ejecuta de 3 a 24 veces por año</t>
  </si>
  <si>
    <t xml:space="preserve">La actividad que conlleva el riesgo se ejecuta de 24 a 500 veces por año </t>
  </si>
  <si>
    <t>La actividad que conlleva el riesgo se ejecuta mínimo 500 veces al año y máximo 5000 veces por año</t>
  </si>
  <si>
    <t xml:space="preserve">La actividad que conlleva el riesgo se ejecuta más de 5000 veces por año </t>
  </si>
  <si>
    <t>El riesgo afecta la imagen de algún área de la organización.</t>
  </si>
  <si>
    <t>El riesgo afecta la imagen de la entidad internamente, de conocimiento general nivel interno, de junta directiva y accionistas y/o de proveedores</t>
  </si>
  <si>
    <t>GESTIÓN FINANCIERA.</t>
  </si>
  <si>
    <t>Actividades ejecutadas /Actividades programadas</t>
  </si>
  <si>
    <t>Mejora del servicio</t>
  </si>
  <si>
    <t>Informe de seguimiento a Plan de Acción.</t>
  </si>
  <si>
    <t>Cumplimiento ejecución de obras y mantenimientos.</t>
  </si>
  <si>
    <t>Reducción de cartera.</t>
  </si>
  <si>
    <t>Cumplimiento al plan de capacitaciones</t>
  </si>
  <si>
    <t>Desarrollo interfaz</t>
  </si>
  <si>
    <t>Cumplimiento al Plan ambiental vigente.</t>
  </si>
  <si>
    <t>MATRIZ MAPA DE RIESGOS</t>
  </si>
  <si>
    <t xml:space="preserve">máximos 2 veces por año </t>
  </si>
  <si>
    <t>3 a 24 veces por año</t>
  </si>
  <si>
    <t xml:space="preserve">24 a 500 veces por año </t>
  </si>
  <si>
    <t>mínimo 500  y máximo 5000 veces por año</t>
  </si>
  <si>
    <t xml:space="preserve">más de 5000 veces por año </t>
  </si>
  <si>
    <t>x</t>
  </si>
  <si>
    <t xml:space="preserve">Ejecución y Administración de Procesos </t>
  </si>
  <si>
    <t xml:space="preserve"> Fraude externo </t>
  </si>
  <si>
    <t xml:space="preserve">Fraude interno </t>
  </si>
  <si>
    <t xml:space="preserve"> Fallas tecnológicas </t>
  </si>
  <si>
    <t>Relaciones laborales Usuarios</t>
  </si>
  <si>
    <t xml:space="preserve"> Daños a activos fijos</t>
  </si>
  <si>
    <t>Clasificación</t>
  </si>
  <si>
    <t>Procedimientos operacionales y responsabilidades</t>
  </si>
  <si>
    <t>Objetivo: asegurar las operaciones correctas y seguras de las instalaciones de procesamiento de información</t>
  </si>
  <si>
    <t>Procedimientos de operación documentados</t>
  </si>
  <si>
    <t>Gestión de cambios</t>
  </si>
  <si>
    <t>Gestión de capacidad</t>
  </si>
  <si>
    <t>Separación de los ambientes de desarrollo, pruebas y operación</t>
  </si>
  <si>
    <t>Protección contra códigos maliciosos</t>
  </si>
  <si>
    <t>Controles contra códigos maliciosos</t>
  </si>
  <si>
    <t>Copias de respaldo</t>
  </si>
  <si>
    <t>Respaldo de
información</t>
  </si>
  <si>
    <t>Control: se deberían hacer copias de respaldo de la
información, del software y de las imágenes de los sistemas,
ponerlas a prueba regularmente de acuerdo con una política de
copias de respaldo aceptada.</t>
  </si>
  <si>
    <t>Objetivo: proteger la información contra la perdida de datos.</t>
  </si>
  <si>
    <t>Control: se deberían implementar controles de detección, prevención y recuperación, combinados con la toma de conciencia apropiada por parte de los usuarios para protegerse contra códigos maliciosos.</t>
  </si>
  <si>
    <t>Objetivo: asegurarse de que la información y las instalaciones de procesamiento de información estén protegidas contra códigos maliciosos.</t>
  </si>
  <si>
    <t>Control: se deberían separar los ambientes de desarrollo, prueba y operación para reducir los riesgos de acceso o cambios no autorizados al ambiente de operación.</t>
  </si>
  <si>
    <t>Control: para asegurar el desempeño requerido del sistema se
debería hacer seguimiento al uso de los recursos, llevar a cabo
los ajustes y las proyecciones de los requisitos sobre la
capacidad futura.</t>
  </si>
  <si>
    <t>Control: se deberían controlar los cambios en la organización, en los procesos de negocio, en las instalaciones y en los sistemas de procesamiento de información que afectan la seguridad de la información.</t>
  </si>
  <si>
    <t>Control: los procedimientos de operación se deberían documentar y poner a disposición de todos los usuarios que los necesiten.</t>
  </si>
  <si>
    <t xml:space="preserve">tipo de riesgo </t>
  </si>
  <si>
    <t xml:space="preserve">Corrupción </t>
  </si>
  <si>
    <t>Seguridad digital</t>
  </si>
  <si>
    <t>Gestión</t>
  </si>
  <si>
    <t>Vulnerabilidades (Causa raíz)</t>
  </si>
  <si>
    <t>Riesgos gestión</t>
  </si>
  <si>
    <t>Generación del informe de seguimiento</t>
  </si>
  <si>
    <t>Tiempo suspensión del servicio mensual/ Tiempo total a prestar el servicio mensual</t>
  </si>
  <si>
    <t>Tiempo de afectación de continuidad en el mes/Tiempo de continuidad del servicio en el mes</t>
  </si>
  <si>
    <t>Seguimiento a PQR de facturación</t>
  </si>
  <si>
    <t>Construcción de infraestructura</t>
  </si>
  <si>
    <t>Tratamiento de riesgo</t>
  </si>
  <si>
    <t xml:space="preserve">Aceptar el riesgo </t>
  </si>
  <si>
    <t>Reducir el riesgo</t>
  </si>
  <si>
    <t>Evitar el riesgo</t>
  </si>
  <si>
    <t>Compartir el riesgo</t>
  </si>
  <si>
    <t xml:space="preserve">Profesional de Calidad y Contol Estrategico  </t>
  </si>
  <si>
    <t xml:space="preserve">Carolina Calderon Valderrama </t>
  </si>
  <si>
    <t xml:space="preserve">Rafael Agusto Sierra </t>
  </si>
  <si>
    <t xml:space="preserve">Jefe Oficina de Planeación y Proyectos encargado </t>
  </si>
  <si>
    <t xml:space="preserve">Oscar Fernando Barrera Barrera </t>
  </si>
  <si>
    <t>CODIGO: ES.EST.DA.02.</t>
  </si>
  <si>
    <t>VERSION: 3</t>
  </si>
  <si>
    <t>APROBADO : 27/01/2025</t>
  </si>
  <si>
    <t xml:space="preserve">cuatrimestral </t>
  </si>
  <si>
    <t>area administrativa y financiera</t>
  </si>
  <si>
    <t>revision y cruces automaticos</t>
  </si>
  <si>
    <t>Validaciones previas</t>
  </si>
  <si>
    <t>Inconsistencias en la información exógena</t>
  </si>
  <si>
    <t>Falta de controles de validación, conciliación y revisión previa antes del reporte a la DIAN</t>
  </si>
  <si>
    <t>Errores de cruce de información</t>
  </si>
  <si>
    <t>Reportes de información exógena, archivos XML/Excel y validaciones DIAN</t>
  </si>
  <si>
    <t>Anual</t>
  </si>
  <si>
    <t>contador</t>
  </si>
  <si>
    <t>Capacitación tributaria</t>
  </si>
  <si>
    <t>Análisis tributario</t>
  </si>
  <si>
    <t>Falta de planeación fiscal</t>
  </si>
  <si>
    <t>Ausencia de una estrategia de planeación fiscal y de análisis anticipado del impacto tributario</t>
  </si>
  <si>
    <t>Desconocimiento normativo</t>
  </si>
  <si>
    <t>Estudios de planeación fiscal, análisis tributarios y normativa vigente</t>
  </si>
  <si>
    <t>Cuatrimestral</t>
  </si>
  <si>
    <t>Contador</t>
  </si>
  <si>
    <t>lista de chequeo tributario</t>
  </si>
  <si>
    <t>Revisión gerencial</t>
  </si>
  <si>
    <t>Error en la declaración de renta</t>
  </si>
  <si>
    <t>Debilidad en los procesos de recopilación, validación y revisión integral de la información tributaria</t>
  </si>
  <si>
    <t>Información incompleta</t>
  </si>
  <si>
    <t>Declaración de renta, anexos y soportes tributarios</t>
  </si>
  <si>
    <t>Revisión fiscal externa</t>
  </si>
  <si>
    <t>Conciliación fiscal</t>
  </si>
  <si>
    <t>Determinación incorrecta de la base gravable</t>
  </si>
  <si>
    <t>Falta de conciliaciones fiscales periódicas entre la información contable y tributaria</t>
  </si>
  <si>
    <t>Diferencias contables y fiscales</t>
  </si>
  <si>
    <t>Conciliaciones fiscales, papeles de trabajo tributarios</t>
  </si>
  <si>
    <t>Mensual</t>
  </si>
  <si>
    <t>Tesorero</t>
  </si>
  <si>
    <t>Flujo de caja tributario</t>
  </si>
  <si>
    <t>Programación de pagos</t>
  </si>
  <si>
    <t>Pago incompleto o tardío de obligaciones</t>
  </si>
  <si>
    <t>Deficiente planeación del flujo de caja y ausencia de criterios de priorización de pagos</t>
  </si>
  <si>
    <t>Falta de liquidez</t>
  </si>
  <si>
    <t>Programación de pagos, flujo de caja y obligaciones tributarias</t>
  </si>
  <si>
    <t>trimestral</t>
  </si>
  <si>
    <t>Alertas automáticas</t>
  </si>
  <si>
    <t>Calendario tributario</t>
  </si>
  <si>
    <t>Presentación extemporánea de retenciones</t>
  </si>
  <si>
    <t>Inexistencia de un sistema de alertas y de responsables definidos para el cumplimiento de obligaciones tributarias</t>
  </si>
  <si>
    <t>Falta de control de fechas</t>
  </si>
  <si>
    <t>Declaraciones tributarias y calendario de obligaciones fiscales</t>
  </si>
  <si>
    <t>Actualizar matriz tributaria</t>
  </si>
  <si>
    <t>Revisión contable previa</t>
  </si>
  <si>
    <t>Cálculo incorrecto de retenciones en la fuente</t>
  </si>
  <si>
    <t>Actualización normativa insuficiente y ausencia de procesos de validación técnica previa</t>
  </si>
  <si>
    <t>Errores en tarifas o bases</t>
  </si>
  <si>
    <t>Liquidaciones tributarias, tablas de retención y soportes contables</t>
  </si>
  <si>
    <t>GESTIÓN TESORERIA.</t>
  </si>
  <si>
    <t>Trimestral</t>
  </si>
  <si>
    <t>Control cruzado</t>
  </si>
  <si>
    <t>Conciliaciones previas</t>
  </si>
  <si>
    <t>Información financiera inconsistente</t>
  </si>
  <si>
    <t>Falta de integración, estandarización y conciliación periódica de las fuentes de información financiera</t>
  </si>
  <si>
    <t>Falta de conciliación</t>
  </si>
  <si>
    <t>Estados financieros consolidados y reportes a entes de control</t>
  </si>
  <si>
    <t>Capacitación continua</t>
  </si>
  <si>
    <t>Revisión</t>
  </si>
  <si>
    <t>Interpretación incorrecta de la información</t>
  </si>
  <si>
    <t>Insuficiente capacitación técnica del personal y ausencia de lineamientos institucionales de interpretación</t>
  </si>
  <si>
    <t xml:space="preserve">Falta de capasitacion al personal </t>
  </si>
  <si>
    <t>Estados financieros, informes contables y lineamientos técnicos</t>
  </si>
  <si>
    <t>Presupuesto</t>
  </si>
  <si>
    <t>Sistema de alertas</t>
  </si>
  <si>
    <t>Certificación presupuestal</t>
  </si>
  <si>
    <t>Contratación sin CDP</t>
  </si>
  <si>
    <t>Debilidad en el control presupuestal previo y desconocimiento de los procedimientos internos de contratación</t>
  </si>
  <si>
    <t>Falta de control previo</t>
  </si>
  <si>
    <t>Certificados de Disponibilidad Presupuestal (CDP), expedientes contractuales</t>
  </si>
  <si>
    <t>presupuesto</t>
  </si>
  <si>
    <t>Validación interáreas</t>
  </si>
  <si>
    <t>Análisis histórico</t>
  </si>
  <si>
    <t>Presupuesto mal estimado</t>
  </si>
  <si>
    <t>Ausencia de una metodología estructurada de planeación presupuestal soportada en información histórica confiable</t>
  </si>
  <si>
    <t>Información histórica incompleta</t>
  </si>
  <si>
    <t>Presupuesto institucional, bases históricas y proyecciones financieras</t>
  </si>
  <si>
    <t>mensual</t>
  </si>
  <si>
    <t>Automatizar registros</t>
  </si>
  <si>
    <t>Arqueos periódicos</t>
  </si>
  <si>
    <t>Error en el registro de ingresos</t>
  </si>
  <si>
    <t>Deficiencia en los controles internos para el reconocimiento, registro y validación de los ingresos</t>
  </si>
  <si>
    <t>Falta de controles</t>
  </si>
  <si>
    <t>Registros de ingresos, facturación, recaudos y reportes de caja</t>
  </si>
  <si>
    <t>GESTIÓN TESORERIA .</t>
  </si>
  <si>
    <t>Conciliación mensual</t>
  </si>
  <si>
    <t>revision previa</t>
  </si>
  <si>
    <t>Pagos duplicados o indebidos</t>
  </si>
  <si>
    <t>Insuficiencia de controles preventivos y automatizados en el proceso de pagos</t>
  </si>
  <si>
    <t>Falta de conciliación bancaria</t>
  </si>
  <si>
    <t>Comprobantes de egreso, órdenes de pago y extractos bancarios</t>
  </si>
  <si>
    <t>cruce entre las areas</t>
  </si>
  <si>
    <t>Cronograma de cierre</t>
  </si>
  <si>
    <t>Omisión de ajustes contables</t>
  </si>
  <si>
    <t>Debilidad en la definición del cronograma de cierres contables y en la asignación formal de responsabilidades</t>
  </si>
  <si>
    <t>Falta de conciliaciones</t>
  </si>
  <si>
    <t>Estados financieros preliminares, conciliaciones contables y cronogramas de cierre</t>
  </si>
  <si>
    <t>profesional contador</t>
  </si>
  <si>
    <t>Implementar doble validación</t>
  </si>
  <si>
    <t>Revisión mensual de registros</t>
  </si>
  <si>
    <t>Registro contable incorrecto o incompleto</t>
  </si>
  <si>
    <t>Inexistencia de procedimientos formalizados para la revisión contable y adecuada segregación de funciones</t>
  </si>
  <si>
    <t>Falta de revisión y errores humanos</t>
  </si>
  <si>
    <t>Registros contables, libros oficiales y comprobantes contables</t>
  </si>
  <si>
    <t>Identificar, evaluar y mitigar los riesgos de la gestion fianciera en la Empresa de Servicios Públicos de Pitalito EMPITALITO  E.S.P.</t>
  </si>
  <si>
    <t>Alcance:</t>
  </si>
  <si>
    <t>Asegurar que los recursos se utilicen de manera eficiente y eficaz, promoviendo la mejora continua, garantizando la rentabilidad y sostenibilidad de la organización, y cumpliendo con los estándares de calidad establecidos, a fin de aumentar la satisfacción del cliente y la mejora continua.</t>
  </si>
  <si>
    <t>Objetivo:</t>
  </si>
  <si>
    <t>Gestión finacniera</t>
  </si>
  <si>
    <t>Proceso:</t>
  </si>
  <si>
    <t xml:space="preserve">Creación del Mapa de Riesgos Finacieros </t>
  </si>
  <si>
    <t>Respaldo de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</si>
</sst>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0"/>
      <name val="Arial Narrow"/>
      <family val="2"/>
    </font>
    <font>
      <sz val="9"/>
      <color indexed="81"/>
      <name val="Tahoma"/>
      <family val="2"/>
    </font>
    <font>
      <b/>
      <sz val="18"/>
      <color theme="1"/>
      <name val="Arial Narrow"/>
      <family val="2"/>
    </font>
    <font>
      <sz val="9"/>
      <color theme="1"/>
      <name val="Calibri"/>
      <family val="2"/>
      <scheme val="minor"/>
    </font>
    <font>
      <b/>
      <sz val="20"/>
      <color theme="1"/>
      <name val="Arial Narrow"/>
      <family val="2"/>
    </font>
    <font>
      <b/>
      <sz val="22"/>
      <color theme="1"/>
      <name val="Arial Narrow"/>
      <family val="2"/>
    </font>
    <font>
      <sz val="12"/>
      <color theme="1"/>
      <name val="Arial Narrow"/>
      <family val="2"/>
    </font>
    <font>
      <b/>
      <sz val="13"/>
      <color theme="1"/>
      <name val="Arial Narrow"/>
      <family val="2"/>
    </font>
    <font>
      <b/>
      <sz val="12"/>
      <color theme="1"/>
      <name val="Arial Narrow"/>
      <family val="2"/>
    </font>
    <font>
      <sz val="18"/>
      <color theme="1"/>
      <name val="Arial Narrow"/>
      <family val="2"/>
    </font>
    <font>
      <sz val="18"/>
      <color theme="0"/>
      <name val="Arial Narrow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rgb="FFFF0000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EE8036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33">
    <xf numFmtId="0" fontId="0" fillId="0" borderId="0" xfId="0"/>
    <xf numFmtId="0" fontId="8" fillId="0" borderId="18" xfId="0" applyFont="1" applyBorder="1" applyAlignment="1">
      <alignment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9" fillId="7" borderId="21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14" fontId="8" fillId="0" borderId="18" xfId="0" applyNumberFormat="1" applyFont="1" applyBorder="1" applyAlignment="1">
      <alignment horizontal="center" vertical="center" wrapText="1"/>
    </xf>
    <xf numFmtId="0" fontId="10" fillId="0" borderId="18" xfId="0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0" borderId="0" xfId="0" applyFont="1"/>
    <xf numFmtId="0" fontId="11" fillId="5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9" fontId="11" fillId="0" borderId="1" xfId="0" applyNumberFormat="1" applyFont="1" applyBorder="1" applyAlignment="1">
      <alignment horizontal="center" vertical="center"/>
    </xf>
    <xf numFmtId="9" fontId="11" fillId="0" borderId="1" xfId="0" applyNumberFormat="1" applyFont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9" fontId="11" fillId="8" borderId="1" xfId="0" applyNumberFormat="1" applyFont="1" applyFill="1" applyBorder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9" fontId="11" fillId="4" borderId="1" xfId="0" applyNumberFormat="1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9" fontId="11" fillId="5" borderId="1" xfId="0" applyNumberFormat="1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12" fillId="8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9" fontId="11" fillId="0" borderId="0" xfId="0" applyNumberFormat="1" applyFont="1" applyAlignment="1">
      <alignment horizontal="center" vertical="center"/>
    </xf>
    <xf numFmtId="9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9" fontId="11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10" borderId="19" xfId="0" applyFont="1" applyFill="1" applyBorder="1" applyAlignment="1">
      <alignment horizontal="center" vertical="center" wrapText="1"/>
    </xf>
    <xf numFmtId="0" fontId="2" fillId="10" borderId="19" xfId="0" applyFont="1" applyFill="1" applyBorder="1" applyAlignment="1">
      <alignment horizontal="center" vertical="center" wrapText="1"/>
    </xf>
    <xf numFmtId="0" fontId="14" fillId="0" borderId="19" xfId="0" applyFont="1" applyBorder="1" applyAlignment="1">
      <alignment vertical="center" wrapText="1"/>
    </xf>
    <xf numFmtId="0" fontId="14" fillId="10" borderId="19" xfId="0" applyFont="1" applyFill="1" applyBorder="1" applyAlignment="1">
      <alignment vertical="center" wrapText="1"/>
    </xf>
    <xf numFmtId="9" fontId="5" fillId="9" borderId="19" xfId="0" applyNumberFormat="1" applyFont="1" applyFill="1" applyBorder="1" applyAlignment="1">
      <alignment horizontal="center" vertical="center" wrapText="1"/>
    </xf>
    <xf numFmtId="9" fontId="5" fillId="0" borderId="19" xfId="0" applyNumberFormat="1" applyFont="1" applyBorder="1" applyAlignment="1">
      <alignment horizontal="center" vertical="center" wrapText="1"/>
    </xf>
    <xf numFmtId="9" fontId="5" fillId="5" borderId="19" xfId="0" applyNumberFormat="1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0" fillId="10" borderId="19" xfId="0" applyFill="1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2" fillId="10" borderId="24" xfId="0" applyFont="1" applyFill="1" applyBorder="1" applyAlignment="1">
      <alignment horizontal="center" vertical="center" wrapText="1"/>
    </xf>
    <xf numFmtId="0" fontId="13" fillId="0" borderId="0" xfId="0" applyFont="1"/>
    <xf numFmtId="0" fontId="2" fillId="10" borderId="23" xfId="0" applyFont="1" applyFill="1" applyBorder="1" applyAlignment="1">
      <alignment horizontal="center" vertical="center" wrapText="1"/>
    </xf>
    <xf numFmtId="9" fontId="5" fillId="9" borderId="25" xfId="0" applyNumberFormat="1" applyFont="1" applyFill="1" applyBorder="1" applyAlignment="1">
      <alignment horizontal="center" vertical="center" wrapText="1"/>
    </xf>
    <xf numFmtId="9" fontId="5" fillId="0" borderId="0" xfId="0" applyNumberFormat="1" applyFont="1" applyAlignment="1">
      <alignment horizontal="center" vertical="center" wrapText="1"/>
    </xf>
    <xf numFmtId="9" fontId="5" fillId="5" borderId="11" xfId="0" applyNumberFormat="1" applyFont="1" applyFill="1" applyBorder="1" applyAlignment="1">
      <alignment horizontal="center" vertical="center" wrapText="1"/>
    </xf>
    <xf numFmtId="9" fontId="5" fillId="9" borderId="11" xfId="0" applyNumberFormat="1" applyFont="1" applyFill="1" applyBorder="1" applyAlignment="1">
      <alignment horizontal="center" vertical="center" wrapText="1"/>
    </xf>
    <xf numFmtId="0" fontId="2" fillId="1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10" borderId="0" xfId="0" applyFont="1" applyFill="1" applyAlignment="1">
      <alignment horizontal="center" vertical="center" wrapText="1"/>
    </xf>
    <xf numFmtId="0" fontId="8" fillId="0" borderId="19" xfId="0" applyFont="1" applyBorder="1" applyAlignment="1">
      <alignment vertical="center" wrapText="1"/>
    </xf>
    <xf numFmtId="0" fontId="8" fillId="10" borderId="19" xfId="0" applyFont="1" applyFill="1" applyBorder="1" applyAlignment="1">
      <alignment vertical="center" wrapText="1"/>
    </xf>
    <xf numFmtId="0" fontId="2" fillId="10" borderId="22" xfId="0" applyFont="1" applyFill="1" applyBorder="1" applyAlignment="1">
      <alignment horizontal="center" vertical="center" wrapText="1"/>
    </xf>
    <xf numFmtId="0" fontId="8" fillId="10" borderId="0" xfId="0" applyFont="1" applyFill="1" applyAlignment="1">
      <alignment vertical="center" wrapText="1"/>
    </xf>
    <xf numFmtId="0" fontId="8" fillId="10" borderId="26" xfId="0" applyFont="1" applyFill="1" applyBorder="1" applyAlignment="1">
      <alignment vertical="center" wrapText="1"/>
    </xf>
    <xf numFmtId="9" fontId="5" fillId="0" borderId="11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0" fillId="0" borderId="19" xfId="0" applyBorder="1"/>
    <xf numFmtId="0" fontId="0" fillId="0" borderId="3" xfId="0" applyBorder="1"/>
    <xf numFmtId="0" fontId="0" fillId="0" borderId="9" xfId="0" applyBorder="1" applyAlignment="1">
      <alignment horizontal="center"/>
    </xf>
    <xf numFmtId="0" fontId="0" fillId="0" borderId="0" xfId="0" applyAlignment="1">
      <alignment horizontal="center"/>
    </xf>
    <xf numFmtId="0" fontId="15" fillId="10" borderId="7" xfId="0" applyFont="1" applyFill="1" applyBorder="1" applyAlignment="1">
      <alignment horizontal="center" vertical="center"/>
    </xf>
    <xf numFmtId="0" fontId="15" fillId="10" borderId="8" xfId="0" applyFont="1" applyFill="1" applyBorder="1" applyAlignment="1">
      <alignment horizontal="center" vertical="center"/>
    </xf>
    <xf numFmtId="0" fontId="15" fillId="10" borderId="17" xfId="0" applyFont="1" applyFill="1" applyBorder="1" applyAlignment="1">
      <alignment horizontal="center" vertical="center"/>
    </xf>
    <xf numFmtId="0" fontId="15" fillId="10" borderId="10" xfId="0" applyFont="1" applyFill="1" applyBorder="1" applyAlignment="1">
      <alignment horizontal="center" vertical="center"/>
    </xf>
    <xf numFmtId="0" fontId="15" fillId="10" borderId="11" xfId="0" applyFont="1" applyFill="1" applyBorder="1" applyAlignment="1">
      <alignment horizontal="center" vertical="center"/>
    </xf>
    <xf numFmtId="0" fontId="15" fillId="10" borderId="18" xfId="0" applyFont="1" applyFill="1" applyBorder="1" applyAlignment="1">
      <alignment horizontal="center" vertical="center"/>
    </xf>
    <xf numFmtId="0" fontId="8" fillId="10" borderId="12" xfId="0" applyFont="1" applyFill="1" applyBorder="1" applyAlignment="1">
      <alignment horizontal="left" vertical="center" wrapText="1"/>
    </xf>
    <xf numFmtId="0" fontId="8" fillId="10" borderId="13" xfId="0" applyFont="1" applyFill="1" applyBorder="1" applyAlignment="1">
      <alignment horizontal="left" vertical="center" wrapText="1"/>
    </xf>
    <xf numFmtId="0" fontId="8" fillId="10" borderId="14" xfId="0" applyFont="1" applyFill="1" applyBorder="1" applyAlignment="1">
      <alignment horizontal="left" vertical="center" wrapText="1"/>
    </xf>
    <xf numFmtId="0" fontId="8" fillId="10" borderId="15" xfId="0" applyFont="1" applyFill="1" applyBorder="1" applyAlignment="1">
      <alignment horizontal="left" vertical="center" wrapText="1"/>
    </xf>
    <xf numFmtId="0" fontId="8" fillId="10" borderId="1" xfId="0" applyFont="1" applyFill="1" applyBorder="1" applyAlignment="1">
      <alignment horizontal="left" vertical="center" wrapText="1"/>
    </xf>
    <xf numFmtId="0" fontId="8" fillId="10" borderId="16" xfId="0" applyFont="1" applyFill="1" applyBorder="1" applyAlignment="1">
      <alignment horizontal="left" vertical="center" wrapText="1"/>
    </xf>
    <xf numFmtId="0" fontId="7" fillId="10" borderId="7" xfId="0" applyFont="1" applyFill="1" applyBorder="1" applyAlignment="1">
      <alignment horizontal="center" vertical="center"/>
    </xf>
    <xf numFmtId="0" fontId="7" fillId="10" borderId="8" xfId="0" applyFont="1" applyFill="1" applyBorder="1" applyAlignment="1">
      <alignment horizontal="center" vertical="center"/>
    </xf>
    <xf numFmtId="0" fontId="7" fillId="10" borderId="17" xfId="0" applyFont="1" applyFill="1" applyBorder="1" applyAlignment="1">
      <alignment horizontal="center" vertical="center"/>
    </xf>
    <xf numFmtId="0" fontId="7" fillId="10" borderId="9" xfId="0" applyFont="1" applyFill="1" applyBorder="1" applyAlignment="1">
      <alignment horizontal="center" vertical="center"/>
    </xf>
    <xf numFmtId="0" fontId="7" fillId="10" borderId="0" xfId="0" applyFont="1" applyFill="1" applyAlignment="1">
      <alignment horizontal="center" vertical="center"/>
    </xf>
    <xf numFmtId="0" fontId="7" fillId="10" borderId="33" xfId="0" applyFont="1" applyFill="1" applyBorder="1" applyAlignment="1">
      <alignment horizontal="center" vertical="center"/>
    </xf>
    <xf numFmtId="0" fontId="8" fillId="10" borderId="32" xfId="0" applyFont="1" applyFill="1" applyBorder="1" applyAlignment="1">
      <alignment horizontal="left" vertical="center" wrapText="1"/>
    </xf>
    <xf numFmtId="0" fontId="8" fillId="10" borderId="4" xfId="0" applyFont="1" applyFill="1" applyBorder="1" applyAlignment="1">
      <alignment horizontal="left" vertical="center" wrapText="1"/>
    </xf>
    <xf numFmtId="0" fontId="8" fillId="10" borderId="31" xfId="0" applyFont="1" applyFill="1" applyBorder="1" applyAlignment="1">
      <alignment horizontal="left" vertical="center" wrapText="1"/>
    </xf>
    <xf numFmtId="0" fontId="13" fillId="11" borderId="27" xfId="0" applyFont="1" applyFill="1" applyBorder="1"/>
    <xf numFmtId="0" fontId="13" fillId="11" borderId="26" xfId="0" applyFont="1" applyFill="1" applyBorder="1"/>
    <xf numFmtId="0" fontId="13" fillId="11" borderId="20" xfId="0" applyFont="1" applyFill="1" applyBorder="1"/>
    <xf numFmtId="0" fontId="8" fillId="11" borderId="27" xfId="0" applyFont="1" applyFill="1" applyBorder="1" applyAlignment="1">
      <alignment horizontal="left" vertical="center"/>
    </xf>
    <xf numFmtId="0" fontId="8" fillId="11" borderId="26" xfId="0" applyFont="1" applyFill="1" applyBorder="1" applyAlignment="1">
      <alignment horizontal="left" vertical="center"/>
    </xf>
    <xf numFmtId="0" fontId="8" fillId="11" borderId="20" xfId="0" applyFont="1" applyFill="1" applyBorder="1" applyAlignment="1">
      <alignment horizontal="left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11" borderId="27" xfId="0" applyFont="1" applyFill="1" applyBorder="1" applyAlignment="1">
      <alignment horizontal="center" vertical="center"/>
    </xf>
    <xf numFmtId="0" fontId="1" fillId="11" borderId="26" xfId="0" applyFont="1" applyFill="1" applyBorder="1" applyAlignment="1">
      <alignment horizontal="center" vertical="center"/>
    </xf>
    <xf numFmtId="0" fontId="1" fillId="11" borderId="20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textRotation="90"/>
    </xf>
    <xf numFmtId="0" fontId="11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14">
    <dxf>
      <fill>
        <patternFill>
          <bgColor theme="9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theme="9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theme="9"/>
        </patternFill>
      </fill>
    </dxf>
    <dxf>
      <fill>
        <patternFill>
          <bgColor theme="9" tint="0.79998168889431442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66"/>
      <color rgb="FFEE8036"/>
      <color rgb="FFC435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369795</xdr:colOff>
      <xdr:row>0</xdr:row>
      <xdr:rowOff>0</xdr:rowOff>
    </xdr:from>
    <xdr:ext cx="1767250" cy="1114985"/>
    <xdr:pic>
      <xdr:nvPicPr>
        <xdr:cNvPr id="2" name="Imagen 1">
          <a:extLst>
            <a:ext uri="{FF2B5EF4-FFF2-40B4-BE49-F238E27FC236}">
              <a16:creationId xmlns:a16="http://schemas.microsoft.com/office/drawing/2014/main" id="{8B9A8485-935B-4019-AACA-35F30063C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795" y="0"/>
          <a:ext cx="1767250" cy="111498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C798D-5171-4FAB-8E82-4C14199D9AC0}">
  <dimension ref="A1:AO26"/>
  <sheetViews>
    <sheetView tabSelected="1" view="pageBreakPreview" zoomScale="60" zoomScaleNormal="90" workbookViewId="0">
      <selection activeCell="A9" sqref="A9:A10"/>
    </sheetView>
  </sheetViews>
  <sheetFormatPr baseColWidth="10" defaultRowHeight="15" x14ac:dyDescent="0.25"/>
  <cols>
    <col min="1" max="1" width="12.5703125" customWidth="1"/>
    <col min="2" max="2" width="9.28515625" customWidth="1"/>
    <col min="3" max="3" width="13.28515625" customWidth="1"/>
    <col min="4" max="4" width="14.42578125" customWidth="1"/>
    <col min="5" max="5" width="24.42578125" customWidth="1"/>
    <col min="6" max="6" width="14" bestFit="1" customWidth="1"/>
    <col min="7" max="7" width="18.140625" customWidth="1"/>
    <col min="8" max="8" width="16.5703125" bestFit="1" customWidth="1"/>
    <col min="9" max="9" width="11" bestFit="1" customWidth="1"/>
    <col min="10" max="10" width="11.5703125" customWidth="1"/>
    <col min="11" max="11" width="4.7109375" bestFit="1" customWidth="1"/>
    <col min="12" max="12" width="10" customWidth="1"/>
    <col min="13" max="13" width="4.7109375" bestFit="1" customWidth="1"/>
    <col min="14" max="14" width="10.5703125" customWidth="1"/>
    <col min="15" max="15" width="9.42578125" customWidth="1"/>
    <col min="16" max="16" width="15.28515625" customWidth="1"/>
    <col min="17" max="17" width="20.28515625" customWidth="1"/>
    <col min="18" max="18" width="11.28515625" customWidth="1"/>
    <col min="19" max="19" width="14" customWidth="1"/>
    <col min="20" max="20" width="9.42578125" bestFit="1" customWidth="1"/>
    <col min="21" max="21" width="6" customWidth="1"/>
    <col min="22" max="22" width="14" style="45" customWidth="1"/>
    <col min="23" max="23" width="4.7109375" style="45" bestFit="1" customWidth="1"/>
    <col min="24" max="24" width="13.28515625" customWidth="1"/>
    <col min="25" max="25" width="13.42578125" customWidth="1"/>
    <col min="26" max="26" width="10.28515625" customWidth="1"/>
    <col min="27" max="27" width="9.28515625" bestFit="1" customWidth="1"/>
    <col min="28" max="29" width="11" customWidth="1"/>
    <col min="30" max="30" width="11.7109375" customWidth="1"/>
    <col min="31" max="31" width="4.28515625" bestFit="1" customWidth="1"/>
    <col min="33" max="33" width="4.7109375" customWidth="1"/>
    <col min="34" max="34" width="22.42578125" customWidth="1"/>
    <col min="35" max="35" width="10.42578125" customWidth="1"/>
    <col min="36" max="36" width="28.140625" customWidth="1"/>
    <col min="38" max="38" width="15.28515625" customWidth="1"/>
  </cols>
  <sheetData>
    <row r="1" spans="1:41" ht="22.5" customHeight="1" x14ac:dyDescent="0.25">
      <c r="A1" s="78"/>
      <c r="B1" s="79"/>
      <c r="C1" s="79"/>
      <c r="D1" s="80" t="s">
        <v>95</v>
      </c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2"/>
      <c r="AL1" s="86" t="s">
        <v>177</v>
      </c>
      <c r="AM1" s="87"/>
      <c r="AN1" s="88"/>
    </row>
    <row r="2" spans="1:41" ht="22.5" customHeight="1" thickBot="1" x14ac:dyDescent="0.3">
      <c r="A2" s="78"/>
      <c r="B2" s="79"/>
      <c r="C2" s="79"/>
      <c r="D2" s="83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5"/>
      <c r="AL2" s="89" t="s">
        <v>179</v>
      </c>
      <c r="AM2" s="90"/>
      <c r="AN2" s="91"/>
    </row>
    <row r="3" spans="1:41" ht="22.5" customHeight="1" x14ac:dyDescent="0.25">
      <c r="A3" s="78"/>
      <c r="B3" s="79"/>
      <c r="C3" s="79"/>
      <c r="D3" s="92" t="s">
        <v>124</v>
      </c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4"/>
      <c r="AL3" s="89" t="s">
        <v>178</v>
      </c>
      <c r="AM3" s="90"/>
      <c r="AN3" s="91"/>
    </row>
    <row r="4" spans="1:41" ht="22.5" customHeight="1" thickBot="1" x14ac:dyDescent="0.3">
      <c r="A4" s="78"/>
      <c r="B4" s="79"/>
      <c r="C4" s="79"/>
      <c r="D4" s="95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7"/>
      <c r="AL4" s="98" t="s">
        <v>96</v>
      </c>
      <c r="AM4" s="99"/>
      <c r="AN4" s="100"/>
    </row>
    <row r="5" spans="1:41" ht="22.5" customHeight="1" thickBot="1" x14ac:dyDescent="0.3">
      <c r="A5" s="101" t="s">
        <v>291</v>
      </c>
      <c r="B5" s="102"/>
      <c r="C5" s="102"/>
      <c r="D5" s="103"/>
      <c r="E5" s="104" t="s">
        <v>290</v>
      </c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05"/>
      <c r="AI5" s="105"/>
      <c r="AJ5" s="105"/>
      <c r="AK5" s="105"/>
      <c r="AL5" s="105"/>
      <c r="AM5" s="105"/>
      <c r="AN5" s="106"/>
      <c r="AO5" s="77"/>
    </row>
    <row r="6" spans="1:41" ht="22.5" customHeight="1" thickBot="1" x14ac:dyDescent="0.3">
      <c r="A6" s="101" t="s">
        <v>289</v>
      </c>
      <c r="B6" s="102"/>
      <c r="C6" s="102"/>
      <c r="D6" s="103"/>
      <c r="E6" s="104" t="s">
        <v>288</v>
      </c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6"/>
      <c r="AO6" s="77"/>
    </row>
    <row r="7" spans="1:41" ht="22.5" customHeight="1" thickBot="1" x14ac:dyDescent="0.3">
      <c r="A7" s="101" t="s">
        <v>287</v>
      </c>
      <c r="B7" s="102"/>
      <c r="C7" s="102"/>
      <c r="D7" s="103"/>
      <c r="E7" s="104" t="s">
        <v>286</v>
      </c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6"/>
      <c r="AO7" s="77"/>
    </row>
    <row r="8" spans="1:41" ht="7.5" customHeight="1" thickBot="1" x14ac:dyDescent="0.3">
      <c r="E8" s="76"/>
      <c r="V8"/>
      <c r="W8"/>
    </row>
    <row r="9" spans="1:41" ht="14.65" customHeight="1" thickBot="1" x14ac:dyDescent="0.3">
      <c r="A9" s="107" t="s">
        <v>7</v>
      </c>
      <c r="B9" s="109" t="s">
        <v>6</v>
      </c>
      <c r="C9" s="109" t="s">
        <v>1</v>
      </c>
      <c r="D9" s="109" t="s">
        <v>8</v>
      </c>
      <c r="E9" s="109" t="s">
        <v>160</v>
      </c>
      <c r="F9" s="109" t="s">
        <v>12</v>
      </c>
      <c r="G9" s="109" t="s">
        <v>2</v>
      </c>
      <c r="H9" s="109" t="s">
        <v>9</v>
      </c>
      <c r="I9" s="109" t="s">
        <v>10</v>
      </c>
      <c r="J9" s="109" t="s">
        <v>11</v>
      </c>
      <c r="K9" s="109" t="s">
        <v>13</v>
      </c>
      <c r="L9" s="109" t="s">
        <v>14</v>
      </c>
      <c r="M9" s="109" t="s">
        <v>13</v>
      </c>
      <c r="N9" s="111" t="s">
        <v>30</v>
      </c>
      <c r="O9" s="109" t="s">
        <v>15</v>
      </c>
      <c r="P9" s="109" t="s">
        <v>27</v>
      </c>
      <c r="Q9" s="109" t="s">
        <v>26</v>
      </c>
      <c r="R9" s="111" t="s">
        <v>16</v>
      </c>
      <c r="S9" s="112"/>
      <c r="T9" s="121" t="s">
        <v>17</v>
      </c>
      <c r="U9" s="111"/>
      <c r="V9" s="111"/>
      <c r="W9" s="111"/>
      <c r="X9" s="111"/>
      <c r="Y9" s="111"/>
      <c r="Z9" s="111"/>
      <c r="AA9" s="111"/>
      <c r="AB9" s="109" t="s">
        <v>31</v>
      </c>
      <c r="AC9" s="109" t="s">
        <v>87</v>
      </c>
      <c r="AD9" s="109" t="s">
        <v>22</v>
      </c>
      <c r="AE9" s="109" t="s">
        <v>13</v>
      </c>
      <c r="AF9" s="114" t="s">
        <v>23</v>
      </c>
      <c r="AG9" s="114" t="s">
        <v>13</v>
      </c>
      <c r="AH9" s="114" t="s">
        <v>24</v>
      </c>
      <c r="AI9" s="119" t="s">
        <v>25</v>
      </c>
      <c r="AJ9" s="114" t="s">
        <v>88</v>
      </c>
      <c r="AK9" s="114" t="s">
        <v>89</v>
      </c>
      <c r="AL9" s="114" t="s">
        <v>90</v>
      </c>
      <c r="AM9" s="114" t="s">
        <v>91</v>
      </c>
      <c r="AN9" s="114" t="s">
        <v>92</v>
      </c>
    </row>
    <row r="10" spans="1:41" s="58" customFormat="1" ht="26.25" thickBot="1" x14ac:dyDescent="0.3">
      <c r="A10" s="108"/>
      <c r="B10" s="110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3"/>
      <c r="O10" s="110"/>
      <c r="P10" s="110"/>
      <c r="Q10" s="110"/>
      <c r="R10" s="75" t="s">
        <v>3</v>
      </c>
      <c r="S10" s="75" t="s">
        <v>4</v>
      </c>
      <c r="T10" s="75" t="s">
        <v>18</v>
      </c>
      <c r="U10" s="75" t="s">
        <v>13</v>
      </c>
      <c r="V10" s="75" t="s">
        <v>19</v>
      </c>
      <c r="W10" s="75" t="s">
        <v>13</v>
      </c>
      <c r="X10" s="75" t="s">
        <v>81</v>
      </c>
      <c r="Y10" s="75" t="s">
        <v>20</v>
      </c>
      <c r="Z10" s="75" t="s">
        <v>10</v>
      </c>
      <c r="AA10" s="74" t="s">
        <v>21</v>
      </c>
      <c r="AB10" s="110"/>
      <c r="AC10" s="110"/>
      <c r="AD10" s="110"/>
      <c r="AE10" s="110"/>
      <c r="AF10" s="115"/>
      <c r="AG10" s="115"/>
      <c r="AH10" s="115"/>
      <c r="AI10" s="120"/>
      <c r="AJ10" s="115"/>
      <c r="AK10" s="115"/>
      <c r="AL10" s="115"/>
      <c r="AM10" s="115"/>
      <c r="AN10" s="115"/>
    </row>
    <row r="11" spans="1:41" s="58" customFormat="1" ht="15.75" thickBot="1" x14ac:dyDescent="0.3">
      <c r="A11" s="116" t="s">
        <v>161</v>
      </c>
      <c r="B11" s="117"/>
      <c r="C11" s="117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8"/>
    </row>
    <row r="12" spans="1:41" s="58" customFormat="1" ht="152.25" customHeight="1" thickBot="1" x14ac:dyDescent="0.3">
      <c r="A12" s="47" t="s">
        <v>115</v>
      </c>
      <c r="B12" s="47">
        <v>1</v>
      </c>
      <c r="C12" s="56" t="s">
        <v>285</v>
      </c>
      <c r="D12" s="55" t="s">
        <v>284</v>
      </c>
      <c r="E12" s="55" t="s">
        <v>283</v>
      </c>
      <c r="F12" s="47" t="s">
        <v>159</v>
      </c>
      <c r="G12" s="55" t="s">
        <v>282</v>
      </c>
      <c r="H12" s="64" t="s">
        <v>131</v>
      </c>
      <c r="I12" s="47" t="s">
        <v>126</v>
      </c>
      <c r="J12" s="73" t="s">
        <v>33</v>
      </c>
      <c r="K12" s="50" t="str">
        <f t="shared" ref="K12:K26" si="0">IF(J12="Muy Alta","100%",IF(J12="Alta","80%",IF(J12="Media","60%",IF(J12="Baja","40%",IF(J12="Muy Baja","20%")))))</f>
        <v>40%</v>
      </c>
      <c r="L12" s="54" t="s">
        <v>53</v>
      </c>
      <c r="M12" s="50" t="str">
        <f t="shared" ref="M12:M26" si="1">IF(L12="Catastrófico","100%",IF(L12="Mayor","80%",IF(L12="Moderado","60%",IF(L12="Menor","40%",IF(L12="Leve","20%")))))</f>
        <v>20%</v>
      </c>
      <c r="N12" s="53" t="str">
        <f t="shared" ref="N12:N26" si="2">IF(J12&lt;&gt;"",IF(L12&lt;&gt;"",
IF(AND(J12 = "Muy Baja",L12 = "Leve"), "Bajo",
IF(AND(J12 = "Muy Baja",L12 = "Menor"), "Bajo",
IF(AND(J12 = "Muy Baja",L12 = "Moderado"), "Moderado",
IF(AND(J12 = "Muy Baja",L12 = "Mayor"), "Alto",
IF(AND(J12 = "Muy Baja",L12 = "Catastrófico"), "Extremo",
IF(AND(J12 = "Baja",L12 = "Leve"), "Bajo",
IF(AND(J12 = "Baja",L12 = "Menor"), "Moderado",
IF(AND(J12 = "Baja",L12 = "Moderado"), "Moderado",
IF(AND(J12 = "Baja",L12 = "Mayor"), "Alto",
IF(AND(J12 = "Baja",L12 = "Catastrófico"), "Extremo",
IF(AND(J12 = "Media",L12 = "Leve"), "Moderado",
IF(AND(J12 = "Media",L12 = "Menor"), "Moderado",
IF(AND(J12 = "Media",L12 = "Moderado"), " Moderado",
IF(AND(J12 = "Media",L12 = "Mayor"), "Alto",
IF(AND(J12 = "Media",L12 = "Catastrófico"), "Extremo",
IF(AND(J12 = "Alta",L12 = "Leve"), "Moderado",
IF(AND(J12 = "Alta",L12 = "Menor"), "Moderado",
IF(AND(J12 = "Alta",L12 = "Moderado"), "Alto",
IF(AND(J12 = "Alta",L12 = "Mayor"), "Alto",
IF(AND(J12 = "Alta",L12 = "Catastrófico"), "Extremo",
IF(AND(J12 = "Muy Alta",L12 = "Leve"), "Alto",
IF(AND(J12 = "Muy Alta",L12 = "Menor"), "Alto",
IF(AND(J12 = "Muy Alta",L12 = "Moderado"), "Alto",
IF(AND(J12 = "Muy Alta",L12 = "Mayor"), "Alto",
IF(AND(J12 = "Muy Alta",L12 = "Catastrófico"), "Extremo",
))))))))))))))))))))))))),"N/A"),"N/A")</f>
        <v>Bajo</v>
      </c>
      <c r="O12" s="47">
        <v>4</v>
      </c>
      <c r="P12" s="47" t="s">
        <v>140</v>
      </c>
      <c r="Q12" s="68" t="s">
        <v>281</v>
      </c>
      <c r="R12" s="47" t="s">
        <v>130</v>
      </c>
      <c r="S12" s="47" t="s">
        <v>44</v>
      </c>
      <c r="T12" s="47" t="s">
        <v>67</v>
      </c>
      <c r="U12" s="50">
        <f t="shared" ref="U12:U26" si="3">IF(T12="Preventivo",25%,IF(T12="Detectivo",15%,IF(T12="Correctivo",10%)))</f>
        <v>0.1</v>
      </c>
      <c r="V12" s="47" t="s">
        <v>70</v>
      </c>
      <c r="W12" s="50">
        <f t="shared" ref="W12:W26" si="4">IF(V12="Automático",25%,IF(V12="Manual",15%))</f>
        <v>0.25</v>
      </c>
      <c r="X12" s="52">
        <f t="shared" ref="X12:X26" si="5">U12+W12</f>
        <v>0.35</v>
      </c>
      <c r="Y12" s="47" t="s">
        <v>28</v>
      </c>
      <c r="Z12" s="47" t="s">
        <v>29</v>
      </c>
      <c r="AA12" s="47" t="s">
        <v>35</v>
      </c>
      <c r="AB12" s="72">
        <f t="shared" ref="AB12:AB26" si="6">K12-(K12*X12)</f>
        <v>0.26</v>
      </c>
      <c r="AC12" s="51">
        <f t="shared" ref="AC12:AC23" si="7">M12-0</f>
        <v>0.2</v>
      </c>
      <c r="AD12" s="47" t="str">
        <f t="shared" ref="AD12:AD26" si="8">IF(AND(AE12&lt;=100%,AE12&gt;80%),"Muy alta",IF(AND(AE12&lt;=80%,AE12&gt;60%),"Alta",IF(AND(AE12&lt;=60%,AE12&gt;40%),"Media",IF(AND(AE12&lt;=40%,AE12&gt;20%),"Baja",IF(AND(AE12&lt;=20%,AE12&gt;=0%),"Muy Baja")))))</f>
        <v>Baja</v>
      </c>
      <c r="AE12" s="50">
        <f t="shared" ref="AE12:AE23" si="9">AB13</f>
        <v>0.24</v>
      </c>
      <c r="AF12" s="47" t="str">
        <f t="shared" ref="AF12:AF26" si="10">IF(AND(AG12&lt;=100%,AG12&gt;80%),"Catastrófico",IF(AND(AG12&lt;=80%,AG12&gt;60%),"Mayor",IF(AND(AG12&lt;=60%,AG12&gt;40%),"Moderado",IF(AND(AG12&lt;=40%,AG12&gt;20%),"Menor",IF(AND(AG12&lt;=20%,AG12&gt;=0%),"Leve")))))</f>
        <v>Menor</v>
      </c>
      <c r="AG12" s="50">
        <f t="shared" ref="AG12:AG23" si="11">AC13</f>
        <v>0.4</v>
      </c>
      <c r="AH12" s="47" t="str">
        <f t="shared" ref="AH12:AH26" si="12">IF(AD12&lt;&gt;"",IF(AF12&lt;&gt;"",
IF(AND(AD12 = "Muy Baja",AF12 = "Leve"), "Bajo",
IF(AND(AD12 = "Muy Baja",AF12 = "Menor"), "Bajo",
IF(AND(AD12 = "Muy Baja",AF12 = "Moderado"), "Moderado",
IF(AND(AD12 = "Muy Baja",AF12 = "Mayor"), "Alto",
IF(AND(AD12 = "Muy Baja",AF12 = "Catastrófico"), "Extremo",
IF(AND(AD12 = "Baja",AF12 = "Leve"), "Bajo",
IF(AND(AD12 = "Baja",AF12 = "Menor"), "Moderado",
IF(AND(AD12 = "Baja",AF12 = "Moderado"), "Moderado",
IF(AND(AD12 = "Baja",AF12 = "Mayor"), "Alto",
IF(AND(AD12 = "Baja",AF12 = "Catastrófico"), "Extremo",
IF(AND(AD12= "Media",AF12 = "Leve"), "Moderado",
IF(AND(AD12 = "Media",AF12 = "Menor"), "Moderado",
IF(AND(AD12 = "Media",AF12 = "Moderado"), " Moderado",
IF(AND(AD12 = "Media",AF12 = "Mayor"), "Alto",
IF(AND(AD12 = "Media",AF12 = "Catastrófico"), "Extremo",
IF(AND(AD12 = "Alta",AF12 = "Leve"), "Moderado",
IF(AND(AD12 = "Alta",AF12 = "Menor"), "Moderado",
IF(AND(AD12 = "Alta",AF12 = "Moderado"), "Alto",
IF(AND(AD12 = "Alta",AF12 = "Mayor"), "Alto",
IF(AND(AD12 = "Alta",AF12 = "Catastrófico"), "Extremo",
IF(AND(AD12 = "Muy Alta",AF12 = "Leve"), "Alto",
IF(AND(AD12 = "Muy Alta",AF12 = "Menor"), "Alto",
IF(AND(AD12 = "Muy Alta",AF12 = "Moderado"), "Alto",
IF(AND(AD12 = "Muy Alta",AF12 = "Mayor"), "Alto",
IF(AND(AD12 = "Muy Alta",AF12 = "Catastrófico"), "Extremo",
))))))))))))))))))))))))),"N/A"),"N/A")</f>
        <v>Moderado</v>
      </c>
      <c r="AI12" s="47" t="s">
        <v>169</v>
      </c>
      <c r="AJ12" s="68" t="s">
        <v>280</v>
      </c>
      <c r="AK12" s="68" t="s">
        <v>279</v>
      </c>
      <c r="AL12" s="67" t="s">
        <v>210</v>
      </c>
      <c r="AM12" s="47" t="s">
        <v>162</v>
      </c>
      <c r="AN12" s="46"/>
    </row>
    <row r="13" spans="1:41" s="58" customFormat="1" ht="150" customHeight="1" thickBot="1" x14ac:dyDescent="0.3">
      <c r="A13" s="47" t="s">
        <v>115</v>
      </c>
      <c r="B13" s="47">
        <v>2</v>
      </c>
      <c r="C13" s="56" t="s">
        <v>278</v>
      </c>
      <c r="D13" s="55" t="s">
        <v>277</v>
      </c>
      <c r="E13" s="55" t="s">
        <v>276</v>
      </c>
      <c r="F13" s="47" t="s">
        <v>157</v>
      </c>
      <c r="G13" s="55" t="s">
        <v>275</v>
      </c>
      <c r="H13" s="47" t="s">
        <v>131</v>
      </c>
      <c r="I13" s="47" t="s">
        <v>126</v>
      </c>
      <c r="J13" s="54" t="s">
        <v>33</v>
      </c>
      <c r="K13" s="50" t="str">
        <f t="shared" si="0"/>
        <v>40%</v>
      </c>
      <c r="L13" s="54" t="s">
        <v>54</v>
      </c>
      <c r="M13" s="50" t="str">
        <f t="shared" si="1"/>
        <v>40%</v>
      </c>
      <c r="N13" s="53" t="str">
        <f t="shared" si="2"/>
        <v>Moderado</v>
      </c>
      <c r="O13" s="47">
        <v>6</v>
      </c>
      <c r="P13" s="47" t="s">
        <v>293</v>
      </c>
      <c r="Q13" s="68" t="s">
        <v>274</v>
      </c>
      <c r="R13" s="47" t="s">
        <v>130</v>
      </c>
      <c r="S13" s="47" t="s">
        <v>44</v>
      </c>
      <c r="T13" s="47" t="s">
        <v>66</v>
      </c>
      <c r="U13" s="50">
        <f t="shared" si="3"/>
        <v>0.15</v>
      </c>
      <c r="V13" s="47" t="s">
        <v>70</v>
      </c>
      <c r="W13" s="50">
        <f t="shared" si="4"/>
        <v>0.25</v>
      </c>
      <c r="X13" s="52">
        <f t="shared" si="5"/>
        <v>0.4</v>
      </c>
      <c r="Y13" s="47" t="s">
        <v>28</v>
      </c>
      <c r="Z13" s="47" t="s">
        <v>29</v>
      </c>
      <c r="AA13" s="47" t="s">
        <v>35</v>
      </c>
      <c r="AB13" s="51">
        <f t="shared" si="6"/>
        <v>0.24</v>
      </c>
      <c r="AC13" s="51">
        <f t="shared" si="7"/>
        <v>0.4</v>
      </c>
      <c r="AD13" s="47" t="str">
        <f t="shared" si="8"/>
        <v>Baja</v>
      </c>
      <c r="AE13" s="50">
        <f t="shared" si="9"/>
        <v>0.36</v>
      </c>
      <c r="AF13" s="47" t="str">
        <f t="shared" si="10"/>
        <v>Moderado</v>
      </c>
      <c r="AG13" s="50">
        <f t="shared" si="11"/>
        <v>0.6</v>
      </c>
      <c r="AH13" s="47" t="str">
        <f t="shared" si="12"/>
        <v>Moderado</v>
      </c>
      <c r="AI13" s="47" t="s">
        <v>169</v>
      </c>
      <c r="AJ13" s="71" t="s">
        <v>273</v>
      </c>
      <c r="AK13" s="68" t="s">
        <v>279</v>
      </c>
      <c r="AL13" s="67" t="s">
        <v>218</v>
      </c>
      <c r="AM13" s="47" t="s">
        <v>116</v>
      </c>
      <c r="AN13" s="46"/>
    </row>
    <row r="14" spans="1:41" s="58" customFormat="1" ht="132" customHeight="1" thickBot="1" x14ac:dyDescent="0.3">
      <c r="A14" s="47" t="s">
        <v>266</v>
      </c>
      <c r="B14" s="47">
        <v>3</v>
      </c>
      <c r="C14" s="56" t="s">
        <v>272</v>
      </c>
      <c r="D14" s="55" t="s">
        <v>271</v>
      </c>
      <c r="E14" s="55" t="s">
        <v>270</v>
      </c>
      <c r="F14" s="47" t="s">
        <v>157</v>
      </c>
      <c r="G14" s="55" t="s">
        <v>269</v>
      </c>
      <c r="H14" s="47" t="s">
        <v>131</v>
      </c>
      <c r="I14" s="47" t="s">
        <v>126</v>
      </c>
      <c r="J14" s="54" t="s">
        <v>39</v>
      </c>
      <c r="K14" s="50" t="str">
        <f t="shared" si="0"/>
        <v>60%</v>
      </c>
      <c r="L14" s="54" t="s">
        <v>5</v>
      </c>
      <c r="M14" s="50" t="str">
        <f t="shared" si="1"/>
        <v>60%</v>
      </c>
      <c r="N14" s="53" t="str">
        <f t="shared" si="2"/>
        <v xml:space="preserve"> Moderado</v>
      </c>
      <c r="O14" s="47">
        <v>12</v>
      </c>
      <c r="P14" s="47" t="s">
        <v>140</v>
      </c>
      <c r="Q14" s="68" t="s">
        <v>268</v>
      </c>
      <c r="R14" s="47" t="s">
        <v>130</v>
      </c>
      <c r="S14" s="47" t="s">
        <v>41</v>
      </c>
      <c r="T14" s="47" t="s">
        <v>66</v>
      </c>
      <c r="U14" s="50">
        <f t="shared" si="3"/>
        <v>0.15</v>
      </c>
      <c r="V14" s="47" t="s">
        <v>70</v>
      </c>
      <c r="W14" s="50">
        <f t="shared" si="4"/>
        <v>0.25</v>
      </c>
      <c r="X14" s="52">
        <f t="shared" si="5"/>
        <v>0.4</v>
      </c>
      <c r="Y14" s="47" t="s">
        <v>28</v>
      </c>
      <c r="Z14" s="47" t="s">
        <v>29</v>
      </c>
      <c r="AA14" s="47" t="s">
        <v>35</v>
      </c>
      <c r="AB14" s="51">
        <f t="shared" si="6"/>
        <v>0.36</v>
      </c>
      <c r="AC14" s="51">
        <f t="shared" si="7"/>
        <v>0.6</v>
      </c>
      <c r="AD14" s="47" t="str">
        <f t="shared" si="8"/>
        <v>Baja</v>
      </c>
      <c r="AE14" s="50">
        <f t="shared" si="9"/>
        <v>0.36</v>
      </c>
      <c r="AF14" s="47" t="str">
        <f t="shared" si="10"/>
        <v>Moderado</v>
      </c>
      <c r="AG14" s="50">
        <f t="shared" si="11"/>
        <v>0.6</v>
      </c>
      <c r="AH14" s="47" t="str">
        <f t="shared" si="12"/>
        <v>Moderado</v>
      </c>
      <c r="AI14" s="47" t="s">
        <v>169</v>
      </c>
      <c r="AJ14" s="68" t="s">
        <v>267</v>
      </c>
      <c r="AK14" s="68" t="s">
        <v>211</v>
      </c>
      <c r="AL14" s="67" t="s">
        <v>218</v>
      </c>
      <c r="AM14" s="47" t="s">
        <v>163</v>
      </c>
      <c r="AN14" s="46"/>
    </row>
    <row r="15" spans="1:41" s="58" customFormat="1" ht="132" customHeight="1" thickBot="1" x14ac:dyDescent="0.3">
      <c r="A15" s="47" t="s">
        <v>266</v>
      </c>
      <c r="B15" s="47">
        <v>4</v>
      </c>
      <c r="C15" s="56" t="s">
        <v>265</v>
      </c>
      <c r="D15" s="55" t="s">
        <v>264</v>
      </c>
      <c r="E15" s="55" t="s">
        <v>263</v>
      </c>
      <c r="F15" s="47" t="s">
        <v>159</v>
      </c>
      <c r="G15" s="55" t="s">
        <v>262</v>
      </c>
      <c r="H15" s="47" t="s">
        <v>131</v>
      </c>
      <c r="I15" s="47" t="s">
        <v>126</v>
      </c>
      <c r="J15" s="54" t="s">
        <v>39</v>
      </c>
      <c r="K15" s="50" t="str">
        <f t="shared" si="0"/>
        <v>60%</v>
      </c>
      <c r="L15" s="54" t="s">
        <v>5</v>
      </c>
      <c r="M15" s="50" t="str">
        <f t="shared" si="1"/>
        <v>60%</v>
      </c>
      <c r="N15" s="53" t="str">
        <f t="shared" si="2"/>
        <v xml:space="preserve"> Moderado</v>
      </c>
      <c r="O15" s="47">
        <v>12</v>
      </c>
      <c r="P15" s="47" t="s">
        <v>140</v>
      </c>
      <c r="Q15" s="68" t="s">
        <v>261</v>
      </c>
      <c r="R15" s="47" t="s">
        <v>130</v>
      </c>
      <c r="S15" s="47" t="s">
        <v>41</v>
      </c>
      <c r="T15" s="47" t="s">
        <v>66</v>
      </c>
      <c r="U15" s="50">
        <f t="shared" si="3"/>
        <v>0.15</v>
      </c>
      <c r="V15" s="66" t="s">
        <v>70</v>
      </c>
      <c r="W15" s="50">
        <f t="shared" si="4"/>
        <v>0.25</v>
      </c>
      <c r="X15" s="52">
        <f t="shared" si="5"/>
        <v>0.4</v>
      </c>
      <c r="Y15" s="47" t="s">
        <v>28</v>
      </c>
      <c r="Z15" s="47" t="s">
        <v>29</v>
      </c>
      <c r="AA15" s="47" t="s">
        <v>35</v>
      </c>
      <c r="AB15" s="51">
        <f t="shared" si="6"/>
        <v>0.36</v>
      </c>
      <c r="AC15" s="51">
        <f t="shared" si="7"/>
        <v>0.6</v>
      </c>
      <c r="AD15" s="47" t="str">
        <f t="shared" si="8"/>
        <v>Baja</v>
      </c>
      <c r="AE15" s="50">
        <f t="shared" si="9"/>
        <v>0.24</v>
      </c>
      <c r="AF15" s="47" t="str">
        <f t="shared" si="10"/>
        <v>Menor</v>
      </c>
      <c r="AG15" s="50">
        <f t="shared" si="11"/>
        <v>0.4</v>
      </c>
      <c r="AH15" s="47" t="str">
        <f t="shared" si="12"/>
        <v>Moderado</v>
      </c>
      <c r="AI15" s="47" t="s">
        <v>169</v>
      </c>
      <c r="AJ15" s="68" t="s">
        <v>260</v>
      </c>
      <c r="AK15" s="68" t="s">
        <v>211</v>
      </c>
      <c r="AL15" s="67" t="s">
        <v>259</v>
      </c>
      <c r="AM15" s="47" t="s">
        <v>164</v>
      </c>
      <c r="AN15" s="46"/>
    </row>
    <row r="16" spans="1:41" s="58" customFormat="1" ht="132" customHeight="1" thickBot="1" x14ac:dyDescent="0.3">
      <c r="A16" s="47" t="s">
        <v>115</v>
      </c>
      <c r="B16" s="47">
        <v>5</v>
      </c>
      <c r="C16" s="56" t="s">
        <v>258</v>
      </c>
      <c r="D16" s="55" t="s">
        <v>257</v>
      </c>
      <c r="E16" s="55" t="s">
        <v>256</v>
      </c>
      <c r="F16" s="47" t="s">
        <v>159</v>
      </c>
      <c r="G16" s="55" t="s">
        <v>255</v>
      </c>
      <c r="H16" s="47" t="s">
        <v>131</v>
      </c>
      <c r="I16" s="47" t="s">
        <v>126</v>
      </c>
      <c r="J16" s="54" t="s">
        <v>33</v>
      </c>
      <c r="K16" s="50" t="str">
        <f t="shared" si="0"/>
        <v>40%</v>
      </c>
      <c r="L16" s="54" t="s">
        <v>54</v>
      </c>
      <c r="M16" s="50" t="str">
        <f t="shared" si="1"/>
        <v>40%</v>
      </c>
      <c r="N16" s="53" t="str">
        <f t="shared" si="2"/>
        <v>Moderado</v>
      </c>
      <c r="O16" s="47">
        <v>12</v>
      </c>
      <c r="P16" s="47" t="s">
        <v>140</v>
      </c>
      <c r="Q16" s="70" t="s">
        <v>254</v>
      </c>
      <c r="R16" s="47" t="s">
        <v>130</v>
      </c>
      <c r="S16" s="47" t="s">
        <v>41</v>
      </c>
      <c r="T16" s="47" t="s">
        <v>66</v>
      </c>
      <c r="U16" s="50">
        <f t="shared" si="3"/>
        <v>0.15</v>
      </c>
      <c r="V16" s="69" t="s">
        <v>70</v>
      </c>
      <c r="W16" s="50">
        <f t="shared" si="4"/>
        <v>0.25</v>
      </c>
      <c r="X16" s="52">
        <f t="shared" si="5"/>
        <v>0.4</v>
      </c>
      <c r="Y16" s="47" t="s">
        <v>28</v>
      </c>
      <c r="Z16" s="47" t="s">
        <v>29</v>
      </c>
      <c r="AA16" s="47" t="s">
        <v>35</v>
      </c>
      <c r="AB16" s="51">
        <f t="shared" si="6"/>
        <v>0.24</v>
      </c>
      <c r="AC16" s="51">
        <f t="shared" si="7"/>
        <v>0.4</v>
      </c>
      <c r="AD16" s="47" t="str">
        <f t="shared" si="8"/>
        <v>Baja</v>
      </c>
      <c r="AE16" s="50">
        <f t="shared" si="9"/>
        <v>0.24</v>
      </c>
      <c r="AF16" s="47" t="str">
        <f t="shared" si="10"/>
        <v>Moderado</v>
      </c>
      <c r="AG16" s="50">
        <f t="shared" si="11"/>
        <v>0.6</v>
      </c>
      <c r="AH16" s="47" t="str">
        <f t="shared" si="12"/>
        <v>Moderado</v>
      </c>
      <c r="AI16" s="47" t="s">
        <v>169</v>
      </c>
      <c r="AJ16" s="68" t="s">
        <v>253</v>
      </c>
      <c r="AK16" s="68" t="s">
        <v>252</v>
      </c>
      <c r="AL16" s="67" t="s">
        <v>188</v>
      </c>
      <c r="AM16" s="47" t="s">
        <v>117</v>
      </c>
      <c r="AN16" s="46"/>
    </row>
    <row r="17" spans="1:40" s="58" customFormat="1" ht="146.25" customHeight="1" thickBot="1" x14ac:dyDescent="0.3">
      <c r="A17" s="47" t="s">
        <v>115</v>
      </c>
      <c r="B17" s="47">
        <v>6</v>
      </c>
      <c r="C17" s="56" t="s">
        <v>251</v>
      </c>
      <c r="D17" s="55" t="s">
        <v>250</v>
      </c>
      <c r="E17" s="55" t="s">
        <v>249</v>
      </c>
      <c r="F17" s="47" t="s">
        <v>159</v>
      </c>
      <c r="G17" s="55" t="s">
        <v>248</v>
      </c>
      <c r="H17" s="47" t="s">
        <v>131</v>
      </c>
      <c r="I17" s="47" t="s">
        <v>126</v>
      </c>
      <c r="J17" s="54" t="s">
        <v>33</v>
      </c>
      <c r="K17" s="50" t="str">
        <f t="shared" si="0"/>
        <v>40%</v>
      </c>
      <c r="L17" s="54" t="s">
        <v>5</v>
      </c>
      <c r="M17" s="50" t="str">
        <f t="shared" si="1"/>
        <v>60%</v>
      </c>
      <c r="N17" s="53" t="str">
        <f t="shared" si="2"/>
        <v>Moderado</v>
      </c>
      <c r="O17" s="47">
        <v>12</v>
      </c>
      <c r="P17" s="47" t="s">
        <v>140</v>
      </c>
      <c r="Q17" s="68" t="s">
        <v>247</v>
      </c>
      <c r="R17" s="47" t="s">
        <v>130</v>
      </c>
      <c r="S17" s="47" t="s">
        <v>44</v>
      </c>
      <c r="T17" s="47" t="s">
        <v>66</v>
      </c>
      <c r="U17" s="50">
        <f t="shared" si="3"/>
        <v>0.15</v>
      </c>
      <c r="V17" s="47" t="s">
        <v>70</v>
      </c>
      <c r="W17" s="50">
        <f t="shared" si="4"/>
        <v>0.25</v>
      </c>
      <c r="X17" s="52">
        <f t="shared" si="5"/>
        <v>0.4</v>
      </c>
      <c r="Y17" s="47" t="s">
        <v>28</v>
      </c>
      <c r="Z17" s="66" t="s">
        <v>29</v>
      </c>
      <c r="AA17" s="47" t="s">
        <v>35</v>
      </c>
      <c r="AB17" s="51">
        <f t="shared" si="6"/>
        <v>0.24</v>
      </c>
      <c r="AC17" s="61">
        <f t="shared" si="7"/>
        <v>0.6</v>
      </c>
      <c r="AD17" s="47" t="str">
        <f t="shared" si="8"/>
        <v>Baja</v>
      </c>
      <c r="AE17" s="50">
        <f t="shared" si="9"/>
        <v>0.36</v>
      </c>
      <c r="AF17" s="47" t="str">
        <f t="shared" si="10"/>
        <v>Menor</v>
      </c>
      <c r="AG17" s="50">
        <f t="shared" si="11"/>
        <v>0.4</v>
      </c>
      <c r="AH17" s="66" t="str">
        <f t="shared" si="12"/>
        <v>Moderado</v>
      </c>
      <c r="AI17" s="47" t="s">
        <v>169</v>
      </c>
      <c r="AJ17" s="68" t="s">
        <v>246</v>
      </c>
      <c r="AK17" s="68" t="s">
        <v>245</v>
      </c>
      <c r="AL17" s="67" t="s">
        <v>210</v>
      </c>
      <c r="AM17" s="47" t="s">
        <v>165</v>
      </c>
      <c r="AN17" s="46"/>
    </row>
    <row r="18" spans="1:40" s="58" customFormat="1" ht="132" customHeight="1" thickBot="1" x14ac:dyDescent="0.3">
      <c r="A18" s="47" t="s">
        <v>115</v>
      </c>
      <c r="B18" s="47">
        <v>7</v>
      </c>
      <c r="C18" s="56" t="s">
        <v>244</v>
      </c>
      <c r="D18" s="55" t="s">
        <v>243</v>
      </c>
      <c r="E18" s="55" t="s">
        <v>242</v>
      </c>
      <c r="F18" s="47" t="s">
        <v>159</v>
      </c>
      <c r="G18" s="55" t="s">
        <v>241</v>
      </c>
      <c r="H18" s="47" t="s">
        <v>131</v>
      </c>
      <c r="I18" s="47" t="s">
        <v>127</v>
      </c>
      <c r="J18" s="54" t="s">
        <v>39</v>
      </c>
      <c r="K18" s="50" t="str">
        <f t="shared" si="0"/>
        <v>60%</v>
      </c>
      <c r="L18" s="54" t="s">
        <v>54</v>
      </c>
      <c r="M18" s="50" t="str">
        <f t="shared" si="1"/>
        <v>40%</v>
      </c>
      <c r="N18" s="53" t="str">
        <f t="shared" si="2"/>
        <v>Moderado</v>
      </c>
      <c r="O18" s="47">
        <v>12</v>
      </c>
      <c r="P18" s="47" t="s">
        <v>140</v>
      </c>
      <c r="Q18" s="68" t="s">
        <v>240</v>
      </c>
      <c r="R18" s="66" t="s">
        <v>130</v>
      </c>
      <c r="S18" s="47" t="s">
        <v>44</v>
      </c>
      <c r="T18" s="47" t="s">
        <v>66</v>
      </c>
      <c r="U18" s="50">
        <f t="shared" si="3"/>
        <v>0.15</v>
      </c>
      <c r="V18" s="47" t="s">
        <v>70</v>
      </c>
      <c r="W18" s="50">
        <f t="shared" si="4"/>
        <v>0.25</v>
      </c>
      <c r="X18" s="52">
        <f t="shared" si="5"/>
        <v>0.4</v>
      </c>
      <c r="Y18" s="47" t="s">
        <v>28</v>
      </c>
      <c r="Z18" s="47" t="s">
        <v>29</v>
      </c>
      <c r="AA18" s="66" t="s">
        <v>35</v>
      </c>
      <c r="AB18" s="51">
        <f t="shared" si="6"/>
        <v>0.36</v>
      </c>
      <c r="AC18" s="51">
        <f t="shared" si="7"/>
        <v>0.4</v>
      </c>
      <c r="AD18" s="47" t="str">
        <f t="shared" si="8"/>
        <v>Baja</v>
      </c>
      <c r="AE18" s="50">
        <f t="shared" si="9"/>
        <v>0.39</v>
      </c>
      <c r="AF18" s="47" t="str">
        <f t="shared" si="10"/>
        <v>Menor</v>
      </c>
      <c r="AG18" s="50">
        <f t="shared" si="11"/>
        <v>0.4</v>
      </c>
      <c r="AH18" s="47" t="str">
        <f t="shared" si="12"/>
        <v>Moderado</v>
      </c>
      <c r="AI18" s="47" t="s">
        <v>169</v>
      </c>
      <c r="AJ18" s="68" t="s">
        <v>239</v>
      </c>
      <c r="AK18" s="68" t="s">
        <v>189</v>
      </c>
      <c r="AL18" s="67" t="s">
        <v>232</v>
      </c>
      <c r="AM18" s="47" t="s">
        <v>118</v>
      </c>
      <c r="AN18" s="46"/>
    </row>
    <row r="19" spans="1:40" s="58" customFormat="1" ht="132" customHeight="1" thickBot="1" x14ac:dyDescent="0.3">
      <c r="A19" s="47" t="s">
        <v>115</v>
      </c>
      <c r="B19" s="47">
        <v>8</v>
      </c>
      <c r="C19" s="56" t="s">
        <v>238</v>
      </c>
      <c r="D19" s="55" t="s">
        <v>237</v>
      </c>
      <c r="E19" s="55" t="s">
        <v>236</v>
      </c>
      <c r="F19" s="47" t="s">
        <v>157</v>
      </c>
      <c r="G19" s="55" t="s">
        <v>235</v>
      </c>
      <c r="H19" s="47" t="s">
        <v>131</v>
      </c>
      <c r="I19" s="47" t="s">
        <v>127</v>
      </c>
      <c r="J19" s="54" t="s">
        <v>39</v>
      </c>
      <c r="K19" s="50" t="str">
        <f t="shared" si="0"/>
        <v>60%</v>
      </c>
      <c r="L19" s="54" t="s">
        <v>54</v>
      </c>
      <c r="M19" s="50" t="str">
        <f t="shared" si="1"/>
        <v>40%</v>
      </c>
      <c r="N19" s="53" t="str">
        <f t="shared" si="2"/>
        <v>Moderado</v>
      </c>
      <c r="O19" s="47">
        <v>6</v>
      </c>
      <c r="P19" s="47" t="s">
        <v>140</v>
      </c>
      <c r="Q19" s="68" t="s">
        <v>234</v>
      </c>
      <c r="R19" s="47" t="s">
        <v>130</v>
      </c>
      <c r="S19" s="47" t="s">
        <v>41</v>
      </c>
      <c r="T19" s="47" t="s">
        <v>67</v>
      </c>
      <c r="U19" s="50">
        <f t="shared" si="3"/>
        <v>0.1</v>
      </c>
      <c r="V19" s="47" t="s">
        <v>70</v>
      </c>
      <c r="W19" s="50">
        <f t="shared" si="4"/>
        <v>0.25</v>
      </c>
      <c r="X19" s="52">
        <f t="shared" si="5"/>
        <v>0.35</v>
      </c>
      <c r="Y19" s="47" t="s">
        <v>28</v>
      </c>
      <c r="Z19" s="47" t="s">
        <v>29</v>
      </c>
      <c r="AA19" s="69" t="s">
        <v>35</v>
      </c>
      <c r="AB19" s="51">
        <f t="shared" si="6"/>
        <v>0.39</v>
      </c>
      <c r="AC19" s="51">
        <f t="shared" si="7"/>
        <v>0.4</v>
      </c>
      <c r="AD19" s="47" t="str">
        <f t="shared" si="8"/>
        <v>Baja</v>
      </c>
      <c r="AE19" s="50">
        <f t="shared" si="9"/>
        <v>0.39</v>
      </c>
      <c r="AF19" s="47" t="str">
        <f t="shared" si="10"/>
        <v>Moderado</v>
      </c>
      <c r="AG19" s="50">
        <f t="shared" si="11"/>
        <v>0.6</v>
      </c>
      <c r="AH19" s="47" t="str">
        <f t="shared" si="12"/>
        <v>Moderado</v>
      </c>
      <c r="AI19" s="47" t="s">
        <v>169</v>
      </c>
      <c r="AJ19" s="68" t="s">
        <v>233</v>
      </c>
      <c r="AK19" s="68" t="s">
        <v>181</v>
      </c>
      <c r="AL19" s="67" t="s">
        <v>232</v>
      </c>
      <c r="AM19" s="47" t="s">
        <v>119</v>
      </c>
      <c r="AN19" s="46"/>
    </row>
    <row r="20" spans="1:40" s="58" customFormat="1" ht="132" customHeight="1" thickBot="1" x14ac:dyDescent="0.3">
      <c r="A20" s="47" t="s">
        <v>231</v>
      </c>
      <c r="B20" s="47">
        <v>9</v>
      </c>
      <c r="C20" s="56" t="s">
        <v>230</v>
      </c>
      <c r="D20" s="55" t="s">
        <v>229</v>
      </c>
      <c r="E20" s="55" t="s">
        <v>228</v>
      </c>
      <c r="F20" s="47" t="s">
        <v>157</v>
      </c>
      <c r="G20" s="55" t="s">
        <v>227</v>
      </c>
      <c r="H20" s="47" t="s">
        <v>131</v>
      </c>
      <c r="I20" s="66" t="s">
        <v>127</v>
      </c>
      <c r="J20" s="54" t="s">
        <v>39</v>
      </c>
      <c r="K20" s="50" t="str">
        <f t="shared" si="0"/>
        <v>60%</v>
      </c>
      <c r="L20" s="54" t="s">
        <v>5</v>
      </c>
      <c r="M20" s="50" t="str">
        <f t="shared" si="1"/>
        <v>60%</v>
      </c>
      <c r="N20" s="53" t="str">
        <f t="shared" si="2"/>
        <v xml:space="preserve"> Moderado</v>
      </c>
      <c r="O20" s="47">
        <v>4</v>
      </c>
      <c r="P20" s="47" t="s">
        <v>140</v>
      </c>
      <c r="Q20" s="49" t="s">
        <v>226</v>
      </c>
      <c r="R20" s="47" t="s">
        <v>130</v>
      </c>
      <c r="S20" s="47" t="s">
        <v>41</v>
      </c>
      <c r="T20" s="47" t="s">
        <v>67</v>
      </c>
      <c r="U20" s="50">
        <f t="shared" si="3"/>
        <v>0.1</v>
      </c>
      <c r="V20" s="47" t="s">
        <v>70</v>
      </c>
      <c r="W20" s="50">
        <f t="shared" si="4"/>
        <v>0.25</v>
      </c>
      <c r="X20" s="52">
        <f t="shared" si="5"/>
        <v>0.35</v>
      </c>
      <c r="Y20" s="47" t="s">
        <v>28</v>
      </c>
      <c r="Z20" s="47" t="s">
        <v>29</v>
      </c>
      <c r="AA20" s="47" t="s">
        <v>35</v>
      </c>
      <c r="AB20" s="51">
        <f t="shared" si="6"/>
        <v>0.39</v>
      </c>
      <c r="AC20" s="51">
        <f t="shared" si="7"/>
        <v>0.6</v>
      </c>
      <c r="AD20" s="47" t="str">
        <f t="shared" si="8"/>
        <v>Baja</v>
      </c>
      <c r="AE20" s="50">
        <f t="shared" si="9"/>
        <v>0.26</v>
      </c>
      <c r="AF20" s="47" t="str">
        <f t="shared" si="10"/>
        <v>Leve</v>
      </c>
      <c r="AG20" s="50">
        <f t="shared" si="11"/>
        <v>0.2</v>
      </c>
      <c r="AH20" s="47" t="str">
        <f t="shared" si="12"/>
        <v>Bajo</v>
      </c>
      <c r="AI20" s="47" t="s">
        <v>169</v>
      </c>
      <c r="AJ20" s="49" t="s">
        <v>225</v>
      </c>
      <c r="AK20" s="49" t="s">
        <v>197</v>
      </c>
      <c r="AL20" s="48" t="s">
        <v>210</v>
      </c>
      <c r="AM20" s="47" t="s">
        <v>120</v>
      </c>
      <c r="AN20" s="46"/>
    </row>
    <row r="21" spans="1:40" s="58" customFormat="1" ht="132" customHeight="1" thickBot="1" x14ac:dyDescent="0.3">
      <c r="A21" s="47" t="s">
        <v>115</v>
      </c>
      <c r="B21" s="47">
        <v>10</v>
      </c>
      <c r="C21" s="56" t="s">
        <v>224</v>
      </c>
      <c r="D21" s="55" t="s">
        <v>223</v>
      </c>
      <c r="E21" s="55" t="s">
        <v>222</v>
      </c>
      <c r="F21" s="47" t="s">
        <v>157</v>
      </c>
      <c r="G21" s="55" t="s">
        <v>221</v>
      </c>
      <c r="H21" s="47" t="s">
        <v>131</v>
      </c>
      <c r="I21" s="47" t="s">
        <v>126</v>
      </c>
      <c r="J21" s="54" t="s">
        <v>33</v>
      </c>
      <c r="K21" s="50" t="str">
        <f t="shared" si="0"/>
        <v>40%</v>
      </c>
      <c r="L21" s="54" t="s">
        <v>53</v>
      </c>
      <c r="M21" s="50" t="str">
        <f t="shared" si="1"/>
        <v>20%</v>
      </c>
      <c r="N21" s="53" t="str">
        <f t="shared" si="2"/>
        <v>Bajo</v>
      </c>
      <c r="O21" s="47">
        <v>3</v>
      </c>
      <c r="P21" s="47" t="s">
        <v>140</v>
      </c>
      <c r="Q21" s="49" t="s">
        <v>220</v>
      </c>
      <c r="R21" s="47" t="s">
        <v>130</v>
      </c>
      <c r="S21" s="47" t="s">
        <v>44</v>
      </c>
      <c r="T21" s="47" t="s">
        <v>67</v>
      </c>
      <c r="U21" s="50">
        <f t="shared" si="3"/>
        <v>0.1</v>
      </c>
      <c r="V21" s="47" t="s">
        <v>70</v>
      </c>
      <c r="W21" s="50">
        <f t="shared" si="4"/>
        <v>0.25</v>
      </c>
      <c r="X21" s="52">
        <f t="shared" si="5"/>
        <v>0.35</v>
      </c>
      <c r="Y21" s="47" t="s">
        <v>28</v>
      </c>
      <c r="Z21" s="47" t="s">
        <v>29</v>
      </c>
      <c r="AA21" s="47" t="s">
        <v>35</v>
      </c>
      <c r="AB21" s="51">
        <f t="shared" si="6"/>
        <v>0.26</v>
      </c>
      <c r="AC21" s="51">
        <f t="shared" si="7"/>
        <v>0.2</v>
      </c>
      <c r="AD21" s="66" t="str">
        <f t="shared" si="8"/>
        <v>Muy Baja</v>
      </c>
      <c r="AE21" s="50">
        <f t="shared" si="9"/>
        <v>0.12</v>
      </c>
      <c r="AF21" s="47" t="str">
        <f t="shared" si="10"/>
        <v>Moderado</v>
      </c>
      <c r="AG21" s="50">
        <f t="shared" si="11"/>
        <v>0.6</v>
      </c>
      <c r="AH21" s="47" t="str">
        <f t="shared" si="12"/>
        <v>Moderado</v>
      </c>
      <c r="AI21" s="47" t="s">
        <v>169</v>
      </c>
      <c r="AJ21" s="49" t="s">
        <v>219</v>
      </c>
      <c r="AK21" s="49" t="s">
        <v>197</v>
      </c>
      <c r="AL21" s="48" t="s">
        <v>218</v>
      </c>
      <c r="AM21" s="47" t="s">
        <v>121</v>
      </c>
      <c r="AN21" s="46"/>
    </row>
    <row r="22" spans="1:40" s="58" customFormat="1" ht="132" customHeight="1" thickBot="1" x14ac:dyDescent="0.3">
      <c r="A22" s="47" t="s">
        <v>115</v>
      </c>
      <c r="B22" s="47">
        <v>11</v>
      </c>
      <c r="C22" s="65" t="s">
        <v>217</v>
      </c>
      <c r="D22" s="55" t="s">
        <v>216</v>
      </c>
      <c r="E22" s="55" t="s">
        <v>215</v>
      </c>
      <c r="F22" s="47" t="s">
        <v>159</v>
      </c>
      <c r="G22" s="55" t="s">
        <v>214</v>
      </c>
      <c r="H22" s="47" t="s">
        <v>131</v>
      </c>
      <c r="I22" s="47" t="s">
        <v>125</v>
      </c>
      <c r="J22" s="54" t="s">
        <v>38</v>
      </c>
      <c r="K22" s="50" t="str">
        <f t="shared" si="0"/>
        <v>20%</v>
      </c>
      <c r="L22" s="54" t="s">
        <v>5</v>
      </c>
      <c r="M22" s="50" t="str">
        <f t="shared" si="1"/>
        <v>60%</v>
      </c>
      <c r="N22" s="53" t="str">
        <f t="shared" si="2"/>
        <v>Moderado</v>
      </c>
      <c r="O22" s="47">
        <v>1</v>
      </c>
      <c r="P22" s="47" t="s">
        <v>140</v>
      </c>
      <c r="Q22" s="49" t="s">
        <v>213</v>
      </c>
      <c r="R22" s="47" t="s">
        <v>130</v>
      </c>
      <c r="S22" s="47" t="s">
        <v>41</v>
      </c>
      <c r="T22" s="47" t="s">
        <v>66</v>
      </c>
      <c r="U22" s="50">
        <f t="shared" si="3"/>
        <v>0.15</v>
      </c>
      <c r="V22" s="47" t="s">
        <v>70</v>
      </c>
      <c r="W22" s="50">
        <f t="shared" si="4"/>
        <v>0.25</v>
      </c>
      <c r="X22" s="52">
        <f t="shared" si="5"/>
        <v>0.4</v>
      </c>
      <c r="Y22" s="47" t="s">
        <v>28</v>
      </c>
      <c r="Z22" s="47" t="s">
        <v>29</v>
      </c>
      <c r="AA22" s="47" t="s">
        <v>35</v>
      </c>
      <c r="AB22" s="51">
        <f t="shared" si="6"/>
        <v>0.12</v>
      </c>
      <c r="AC22" s="51">
        <f t="shared" si="7"/>
        <v>0.6</v>
      </c>
      <c r="AD22" s="47" t="str">
        <f t="shared" si="8"/>
        <v>Muy Baja</v>
      </c>
      <c r="AE22" s="50">
        <f t="shared" si="9"/>
        <v>0.12</v>
      </c>
      <c r="AF22" s="47" t="str">
        <f t="shared" si="10"/>
        <v>Leve</v>
      </c>
      <c r="AG22" s="50">
        <f t="shared" si="11"/>
        <v>0.2</v>
      </c>
      <c r="AH22" s="47" t="str">
        <f t="shared" si="12"/>
        <v>Bajo</v>
      </c>
      <c r="AI22" s="47" t="s">
        <v>169</v>
      </c>
      <c r="AJ22" s="49" t="s">
        <v>212</v>
      </c>
      <c r="AK22" s="49" t="s">
        <v>211</v>
      </c>
      <c r="AL22" s="48" t="s">
        <v>210</v>
      </c>
      <c r="AM22" s="47" t="s">
        <v>122</v>
      </c>
      <c r="AN22" s="46"/>
    </row>
    <row r="23" spans="1:40" s="58" customFormat="1" ht="132" customHeight="1" thickBot="1" x14ac:dyDescent="0.3">
      <c r="A23" s="47" t="s">
        <v>115</v>
      </c>
      <c r="B23" s="47">
        <v>12</v>
      </c>
      <c r="C23" s="56" t="s">
        <v>209</v>
      </c>
      <c r="D23" s="55" t="s">
        <v>208</v>
      </c>
      <c r="E23" s="55" t="s">
        <v>207</v>
      </c>
      <c r="F23" s="47" t="s">
        <v>157</v>
      </c>
      <c r="G23" s="55" t="s">
        <v>206</v>
      </c>
      <c r="H23" s="47" t="s">
        <v>131</v>
      </c>
      <c r="I23" s="47" t="s">
        <v>125</v>
      </c>
      <c r="J23" s="54" t="s">
        <v>38</v>
      </c>
      <c r="K23" s="50" t="str">
        <f t="shared" si="0"/>
        <v>20%</v>
      </c>
      <c r="L23" s="54" t="s">
        <v>53</v>
      </c>
      <c r="M23" s="50" t="str">
        <f t="shared" si="1"/>
        <v>20%</v>
      </c>
      <c r="N23" s="53" t="str">
        <f t="shared" si="2"/>
        <v>Bajo</v>
      </c>
      <c r="O23" s="47">
        <v>2</v>
      </c>
      <c r="P23" s="47" t="s">
        <v>140</v>
      </c>
      <c r="Q23" s="49" t="s">
        <v>205</v>
      </c>
      <c r="R23" s="47" t="s">
        <v>130</v>
      </c>
      <c r="S23" s="47" t="s">
        <v>41</v>
      </c>
      <c r="T23" s="47" t="s">
        <v>66</v>
      </c>
      <c r="U23" s="63">
        <f t="shared" si="3"/>
        <v>0.15</v>
      </c>
      <c r="V23" s="47" t="s">
        <v>70</v>
      </c>
      <c r="W23" s="50">
        <f t="shared" si="4"/>
        <v>0.25</v>
      </c>
      <c r="X23" s="62">
        <f t="shared" si="5"/>
        <v>0.4</v>
      </c>
      <c r="Y23" s="47" t="s">
        <v>28</v>
      </c>
      <c r="Z23" s="47" t="s">
        <v>29</v>
      </c>
      <c r="AA23" s="47" t="s">
        <v>35</v>
      </c>
      <c r="AB23" s="51">
        <f t="shared" si="6"/>
        <v>0.12</v>
      </c>
      <c r="AC23" s="61">
        <f t="shared" si="7"/>
        <v>0.2</v>
      </c>
      <c r="AD23" s="47" t="str">
        <f t="shared" si="8"/>
        <v>Muy Baja</v>
      </c>
      <c r="AE23" s="50">
        <f t="shared" si="9"/>
        <v>0.13</v>
      </c>
      <c r="AF23" s="47" t="str">
        <f t="shared" si="10"/>
        <v>Leve</v>
      </c>
      <c r="AG23" s="60">
        <f t="shared" si="11"/>
        <v>0.2</v>
      </c>
      <c r="AH23" s="59" t="str">
        <f t="shared" si="12"/>
        <v>Bajo</v>
      </c>
      <c r="AI23" s="47" t="s">
        <v>169</v>
      </c>
      <c r="AJ23" s="49" t="s">
        <v>204</v>
      </c>
      <c r="AK23" s="49" t="s">
        <v>197</v>
      </c>
      <c r="AL23" s="48" t="s">
        <v>188</v>
      </c>
      <c r="AM23" s="47" t="s">
        <v>123</v>
      </c>
      <c r="AN23" s="46"/>
    </row>
    <row r="24" spans="1:40" s="58" customFormat="1" ht="132" customHeight="1" thickBot="1" x14ac:dyDescent="0.3">
      <c r="A24" s="47" t="s">
        <v>115</v>
      </c>
      <c r="B24" s="47">
        <v>13</v>
      </c>
      <c r="C24" s="56" t="s">
        <v>203</v>
      </c>
      <c r="D24" s="55" t="s">
        <v>202</v>
      </c>
      <c r="E24" s="55" t="s">
        <v>201</v>
      </c>
      <c r="F24" s="47" t="s">
        <v>157</v>
      </c>
      <c r="G24" s="55" t="s">
        <v>200</v>
      </c>
      <c r="H24" s="47" t="s">
        <v>131</v>
      </c>
      <c r="I24" s="47" t="s">
        <v>125</v>
      </c>
      <c r="J24" s="54" t="s">
        <v>38</v>
      </c>
      <c r="K24" s="50" t="str">
        <f t="shared" si="0"/>
        <v>20%</v>
      </c>
      <c r="L24" s="54" t="s">
        <v>5</v>
      </c>
      <c r="M24" s="50" t="str">
        <f t="shared" si="1"/>
        <v>60%</v>
      </c>
      <c r="N24" s="53" t="str">
        <f t="shared" si="2"/>
        <v>Moderado</v>
      </c>
      <c r="O24" s="47">
        <v>1</v>
      </c>
      <c r="P24" s="47" t="s">
        <v>140</v>
      </c>
      <c r="Q24" s="49" t="s">
        <v>199</v>
      </c>
      <c r="R24" s="47" t="s">
        <v>130</v>
      </c>
      <c r="S24" s="47" t="s">
        <v>44</v>
      </c>
      <c r="T24" s="47" t="s">
        <v>67</v>
      </c>
      <c r="U24" s="50">
        <f t="shared" si="3"/>
        <v>0.1</v>
      </c>
      <c r="V24" s="47" t="s">
        <v>70</v>
      </c>
      <c r="W24" s="50">
        <f t="shared" si="4"/>
        <v>0.25</v>
      </c>
      <c r="X24" s="52">
        <f t="shared" si="5"/>
        <v>0.35</v>
      </c>
      <c r="Y24" s="47" t="s">
        <v>28</v>
      </c>
      <c r="Z24" s="47" t="s">
        <v>29</v>
      </c>
      <c r="AA24" s="47" t="s">
        <v>35</v>
      </c>
      <c r="AB24" s="51">
        <f t="shared" si="6"/>
        <v>0.13</v>
      </c>
      <c r="AC24" s="51">
        <v>0.2</v>
      </c>
      <c r="AD24" s="47" t="str">
        <f t="shared" si="8"/>
        <v>Muy Baja</v>
      </c>
      <c r="AE24" s="50">
        <v>0.13</v>
      </c>
      <c r="AF24" s="47" t="str">
        <f t="shared" si="10"/>
        <v>Leve</v>
      </c>
      <c r="AG24" s="50">
        <v>0.2</v>
      </c>
      <c r="AH24" s="47" t="str">
        <f t="shared" si="12"/>
        <v>Bajo</v>
      </c>
      <c r="AI24" s="47" t="s">
        <v>169</v>
      </c>
      <c r="AJ24" s="49" t="s">
        <v>198</v>
      </c>
      <c r="AK24" s="49" t="s">
        <v>197</v>
      </c>
      <c r="AL24" s="48" t="s">
        <v>196</v>
      </c>
      <c r="AM24" s="47" t="s">
        <v>166</v>
      </c>
      <c r="AN24" s="46"/>
    </row>
    <row r="25" spans="1:40" ht="132" customHeight="1" thickBot="1" x14ac:dyDescent="0.3">
      <c r="A25" s="47" t="s">
        <v>115</v>
      </c>
      <c r="B25" s="47">
        <v>14</v>
      </c>
      <c r="C25" s="56" t="s">
        <v>195</v>
      </c>
      <c r="D25" s="55" t="s">
        <v>194</v>
      </c>
      <c r="E25" s="55" t="s">
        <v>193</v>
      </c>
      <c r="F25" s="47" t="s">
        <v>159</v>
      </c>
      <c r="G25" s="55" t="s">
        <v>192</v>
      </c>
      <c r="H25" s="47" t="s">
        <v>131</v>
      </c>
      <c r="I25" s="47" t="s">
        <v>125</v>
      </c>
      <c r="J25" s="54" t="s">
        <v>38</v>
      </c>
      <c r="K25" s="50" t="str">
        <f t="shared" si="0"/>
        <v>20%</v>
      </c>
      <c r="L25" s="54" t="s">
        <v>5</v>
      </c>
      <c r="M25" s="50" t="str">
        <f t="shared" si="1"/>
        <v>60%</v>
      </c>
      <c r="N25" s="53" t="str">
        <f t="shared" si="2"/>
        <v>Moderado</v>
      </c>
      <c r="O25" s="47">
        <v>1</v>
      </c>
      <c r="P25" s="47" t="s">
        <v>140</v>
      </c>
      <c r="Q25" s="49" t="s">
        <v>191</v>
      </c>
      <c r="R25" s="47" t="s">
        <v>130</v>
      </c>
      <c r="S25" s="47" t="s">
        <v>44</v>
      </c>
      <c r="T25" s="47" t="s">
        <v>67</v>
      </c>
      <c r="U25" s="50">
        <f t="shared" si="3"/>
        <v>0.1</v>
      </c>
      <c r="V25" s="47" t="s">
        <v>70</v>
      </c>
      <c r="W25" s="50">
        <f t="shared" si="4"/>
        <v>0.25</v>
      </c>
      <c r="X25" s="52">
        <f t="shared" si="5"/>
        <v>0.35</v>
      </c>
      <c r="Y25" s="47" t="s">
        <v>28</v>
      </c>
      <c r="Z25" s="47" t="s">
        <v>29</v>
      </c>
      <c r="AA25" s="47" t="s">
        <v>35</v>
      </c>
      <c r="AB25" s="51">
        <f t="shared" si="6"/>
        <v>0.13</v>
      </c>
      <c r="AC25" s="51">
        <f>M25-0</f>
        <v>0.6</v>
      </c>
      <c r="AD25" s="47" t="str">
        <f t="shared" si="8"/>
        <v>Muy Baja</v>
      </c>
      <c r="AE25" s="50">
        <v>0.13</v>
      </c>
      <c r="AF25" s="47" t="str">
        <f t="shared" si="10"/>
        <v>Leve</v>
      </c>
      <c r="AG25" s="50">
        <v>0.2</v>
      </c>
      <c r="AH25" s="57" t="str">
        <f t="shared" si="12"/>
        <v>Bajo</v>
      </c>
      <c r="AI25" s="47" t="s">
        <v>169</v>
      </c>
      <c r="AJ25" s="49" t="s">
        <v>190</v>
      </c>
      <c r="AK25" s="49" t="s">
        <v>189</v>
      </c>
      <c r="AL25" s="48" t="s">
        <v>188</v>
      </c>
      <c r="AM25" s="47" t="s">
        <v>166</v>
      </c>
      <c r="AN25" s="46"/>
    </row>
    <row r="26" spans="1:40" ht="132" customHeight="1" thickBot="1" x14ac:dyDescent="0.3">
      <c r="A26" s="47" t="s">
        <v>115</v>
      </c>
      <c r="B26" s="47">
        <v>15</v>
      </c>
      <c r="C26" s="56" t="s">
        <v>187</v>
      </c>
      <c r="D26" s="55" t="s">
        <v>186</v>
      </c>
      <c r="E26" s="55" t="s">
        <v>185</v>
      </c>
      <c r="F26" s="47" t="s">
        <v>157</v>
      </c>
      <c r="G26" s="55" t="s">
        <v>184</v>
      </c>
      <c r="H26" s="47" t="s">
        <v>131</v>
      </c>
      <c r="I26" s="47" t="s">
        <v>125</v>
      </c>
      <c r="J26" s="54" t="s">
        <v>38</v>
      </c>
      <c r="K26" s="50" t="str">
        <f t="shared" si="0"/>
        <v>20%</v>
      </c>
      <c r="L26" s="54" t="s">
        <v>5</v>
      </c>
      <c r="M26" s="50" t="str">
        <f t="shared" si="1"/>
        <v>60%</v>
      </c>
      <c r="N26" s="53" t="str">
        <f t="shared" si="2"/>
        <v>Moderado</v>
      </c>
      <c r="O26" s="47">
        <v>1</v>
      </c>
      <c r="P26" s="47" t="s">
        <v>140</v>
      </c>
      <c r="Q26" s="49" t="s">
        <v>183</v>
      </c>
      <c r="R26" s="47" t="s">
        <v>130</v>
      </c>
      <c r="S26" s="47" t="s">
        <v>44</v>
      </c>
      <c r="T26" s="47" t="s">
        <v>67</v>
      </c>
      <c r="U26" s="50">
        <f t="shared" si="3"/>
        <v>0.1</v>
      </c>
      <c r="V26" s="47" t="s">
        <v>70</v>
      </c>
      <c r="W26" s="50">
        <f t="shared" si="4"/>
        <v>0.25</v>
      </c>
      <c r="X26" s="52">
        <f t="shared" si="5"/>
        <v>0.35</v>
      </c>
      <c r="Y26" s="47" t="s">
        <v>28</v>
      </c>
      <c r="Z26" s="47" t="s">
        <v>29</v>
      </c>
      <c r="AA26" s="47" t="s">
        <v>35</v>
      </c>
      <c r="AB26" s="51">
        <f t="shared" si="6"/>
        <v>0.13</v>
      </c>
      <c r="AC26" s="51">
        <f>M26-0</f>
        <v>0.6</v>
      </c>
      <c r="AD26" s="47" t="str">
        <f t="shared" si="8"/>
        <v>Muy Baja</v>
      </c>
      <c r="AE26" s="50">
        <v>0.13</v>
      </c>
      <c r="AF26" s="47" t="str">
        <f t="shared" si="10"/>
        <v>Leve</v>
      </c>
      <c r="AG26" s="50">
        <v>0.2</v>
      </c>
      <c r="AH26" s="47" t="str">
        <f t="shared" si="12"/>
        <v>Bajo</v>
      </c>
      <c r="AI26" s="47" t="s">
        <v>169</v>
      </c>
      <c r="AJ26" s="49" t="s">
        <v>182</v>
      </c>
      <c r="AK26" s="49" t="s">
        <v>181</v>
      </c>
      <c r="AL26" s="48" t="s">
        <v>180</v>
      </c>
      <c r="AM26" s="47" t="s">
        <v>166</v>
      </c>
      <c r="AN26" s="46"/>
    </row>
  </sheetData>
  <sheetProtection insertColumns="0" insertRows="0"/>
  <mergeCells count="46">
    <mergeCell ref="AM9:AM10"/>
    <mergeCell ref="AN9:AN10"/>
    <mergeCell ref="A11:AN11"/>
    <mergeCell ref="AG9:AG10"/>
    <mergeCell ref="AH9:AH10"/>
    <mergeCell ref="AI9:AI10"/>
    <mergeCell ref="AJ9:AJ10"/>
    <mergeCell ref="AK9:AK10"/>
    <mergeCell ref="AL9:AL10"/>
    <mergeCell ref="T9:AA9"/>
    <mergeCell ref="AB9:AB10"/>
    <mergeCell ref="AC9:AC10"/>
    <mergeCell ref="AD9:AD10"/>
    <mergeCell ref="AE9:AE10"/>
    <mergeCell ref="AF9:AF10"/>
    <mergeCell ref="F9:F10"/>
    <mergeCell ref="R9:S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A9:A10"/>
    <mergeCell ref="B9:B10"/>
    <mergeCell ref="C9:C10"/>
    <mergeCell ref="D9:D10"/>
    <mergeCell ref="E9:E10"/>
    <mergeCell ref="A5:D5"/>
    <mergeCell ref="E5:AN5"/>
    <mergeCell ref="A6:D6"/>
    <mergeCell ref="E6:AN6"/>
    <mergeCell ref="A7:D7"/>
    <mergeCell ref="E7:AN7"/>
    <mergeCell ref="A1:C4"/>
    <mergeCell ref="D1:AK2"/>
    <mergeCell ref="AL1:AN1"/>
    <mergeCell ref="AL2:AN2"/>
    <mergeCell ref="D3:AK4"/>
    <mergeCell ref="AL3:AN3"/>
    <mergeCell ref="AL4:AN4"/>
  </mergeCells>
  <conditionalFormatting sqref="J12:J26 AD12:AD26">
    <cfRule type="containsText" dxfId="13" priority="1" stopIfTrue="1" operator="containsText" text="Muy Alta">
      <formula>NOT(ISERROR(SEARCH("Muy Alta",J12)))</formula>
    </cfRule>
    <cfRule type="containsText" dxfId="12" priority="2" stopIfTrue="1" operator="containsText" text="Alta">
      <formula>NOT(ISERROR(SEARCH("Alta",J12)))</formula>
    </cfRule>
    <cfRule type="containsText" dxfId="11" priority="3" stopIfTrue="1" operator="containsText" text="Media">
      <formula>NOT(ISERROR(SEARCH("Media",J12)))</formula>
    </cfRule>
    <cfRule type="containsText" dxfId="10" priority="4" stopIfTrue="1" operator="containsText" text="Muy Baja">
      <formula>NOT(ISERROR(SEARCH("Muy Baja",J12)))</formula>
    </cfRule>
    <cfRule type="containsText" dxfId="9" priority="5" stopIfTrue="1" operator="containsText" text="Baja">
      <formula>NOT(ISERROR(SEARCH("Baja",J12)))</formula>
    </cfRule>
  </conditionalFormatting>
  <conditionalFormatting sqref="L12:L26 AF12:AF26">
    <cfRule type="containsText" dxfId="8" priority="6" stopIfTrue="1" operator="containsText" text="Catastrófico">
      <formula>NOT(ISERROR(SEARCH("Catastrófico",L12)))</formula>
    </cfRule>
    <cfRule type="containsText" dxfId="7" priority="7" stopIfTrue="1" operator="containsText" text="Mayor">
      <formula>NOT(ISERROR(SEARCH("Mayor",L12)))</formula>
    </cfRule>
    <cfRule type="containsText" dxfId="6" priority="8" stopIfTrue="1" operator="containsText" text="Moderado">
      <formula>NOT(ISERROR(SEARCH("Moderado",L12)))</formula>
    </cfRule>
    <cfRule type="containsText" dxfId="5" priority="9" stopIfTrue="1" operator="containsText" text="Menor">
      <formula>NOT(ISERROR(SEARCH("Menor",L12)))</formula>
    </cfRule>
    <cfRule type="containsText" dxfId="4" priority="10" stopIfTrue="1" operator="containsText" text="Leve">
      <formula>NOT(ISERROR(SEARCH("Leve",L12)))</formula>
    </cfRule>
  </conditionalFormatting>
  <conditionalFormatting sqref="N12:N26 AH12:AH26">
    <cfRule type="containsText" dxfId="3" priority="11" stopIfTrue="1" operator="containsText" text="Extremo">
      <formula>NOT(ISERROR(SEARCH("Extremo",N12)))</formula>
    </cfRule>
    <cfRule type="containsText" dxfId="2" priority="12" stopIfTrue="1" operator="containsText" text="Alto">
      <formula>NOT(ISERROR(SEARCH("Alto",N12)))</formula>
    </cfRule>
    <cfRule type="containsText" dxfId="1" priority="13" stopIfTrue="1" operator="containsText" text="Moderado">
      <formula>NOT(ISERROR(SEARCH("Moderado",N12)))</formula>
    </cfRule>
    <cfRule type="containsText" dxfId="0" priority="14" stopIfTrue="1" operator="containsText" text="Bajo">
      <formula>NOT(ISERROR(SEARCH("Bajo",N12)))</formula>
    </cfRule>
  </conditionalFormatting>
  <hyperlinks>
    <hyperlink ref="M9" location="'TABLA DE PROBABILIDAD'!A1" display="Probabilidad" xr:uid="{70B9FAE0-63A0-47A9-BE3C-AB973BCADD80}"/>
  </hyperlinks>
  <pageMargins left="0.39370078740157483" right="0.39370078740157483" top="0.39370078740157483" bottom="0.59055118110236227" header="0.31496062992125984" footer="0.31496062992125984"/>
  <pageSetup paperSize="8" scale="40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9"/>
  <sheetViews>
    <sheetView topLeftCell="B1" zoomScale="70" zoomScaleNormal="70" workbookViewId="0">
      <selection activeCell="F17" sqref="F17"/>
    </sheetView>
  </sheetViews>
  <sheetFormatPr baseColWidth="10" defaultRowHeight="23.25" x14ac:dyDescent="0.35"/>
  <cols>
    <col min="1" max="1" width="20.140625" style="14" customWidth="1"/>
    <col min="2" max="2" width="39.5703125" style="14" customWidth="1"/>
    <col min="3" max="3" width="22.7109375" style="14" customWidth="1"/>
    <col min="4" max="4" width="16.7109375" style="14" customWidth="1"/>
    <col min="5" max="5" width="16.85546875" style="14" customWidth="1"/>
    <col min="6" max="6" width="39.7109375" style="14" bestFit="1" customWidth="1"/>
    <col min="7" max="7" width="52.5703125" style="14" customWidth="1"/>
    <col min="8" max="9" width="11.42578125" style="14"/>
    <col min="10" max="10" width="17.5703125" style="14" customWidth="1"/>
    <col min="11" max="11" width="10.85546875" style="14"/>
    <col min="12" max="13" width="18.28515625" style="14" bestFit="1" customWidth="1"/>
    <col min="14" max="14" width="21.5703125" style="14" bestFit="1" customWidth="1"/>
    <col min="15" max="16" width="16.28515625" style="14" bestFit="1" customWidth="1"/>
    <col min="17" max="17" width="11.42578125" style="14"/>
    <col min="18" max="18" width="18.7109375" style="14" customWidth="1"/>
    <col min="19" max="16384" width="11.42578125" style="14"/>
  </cols>
  <sheetData>
    <row r="1" spans="1:18" s="11" customFormat="1" ht="43.5" customHeight="1" x14ac:dyDescent="0.25">
      <c r="A1" s="122" t="s">
        <v>37</v>
      </c>
      <c r="B1" s="122"/>
      <c r="C1" s="122"/>
      <c r="E1" s="122" t="s">
        <v>43</v>
      </c>
      <c r="F1" s="122"/>
      <c r="G1" s="122"/>
      <c r="J1" s="124" t="s">
        <v>64</v>
      </c>
      <c r="K1" s="124"/>
      <c r="L1" s="124"/>
      <c r="M1" s="124"/>
      <c r="N1" s="124"/>
      <c r="O1" s="124"/>
      <c r="P1" s="124"/>
    </row>
    <row r="2" spans="1:18" x14ac:dyDescent="0.35">
      <c r="A2" s="12"/>
      <c r="B2" s="13" t="s">
        <v>36</v>
      </c>
      <c r="C2" s="13" t="s">
        <v>37</v>
      </c>
      <c r="E2" s="12" t="s">
        <v>42</v>
      </c>
      <c r="F2" s="13" t="s">
        <v>41</v>
      </c>
      <c r="G2" s="13" t="s">
        <v>44</v>
      </c>
      <c r="L2" s="129"/>
      <c r="M2" s="129"/>
      <c r="N2" s="129"/>
      <c r="O2" s="129"/>
      <c r="P2" s="129"/>
    </row>
    <row r="3" spans="1:18" ht="69.75" x14ac:dyDescent="0.35">
      <c r="A3" s="15" t="s">
        <v>38</v>
      </c>
      <c r="B3" s="16" t="s">
        <v>108</v>
      </c>
      <c r="C3" s="17">
        <v>0.2</v>
      </c>
      <c r="E3" s="15" t="s">
        <v>53</v>
      </c>
      <c r="F3" s="16" t="s">
        <v>45</v>
      </c>
      <c r="G3" s="18" t="s">
        <v>113</v>
      </c>
      <c r="I3" s="128" t="s">
        <v>37</v>
      </c>
      <c r="J3" s="19" t="s">
        <v>57</v>
      </c>
      <c r="K3" s="20"/>
      <c r="L3" s="21" t="s">
        <v>85</v>
      </c>
      <c r="M3" s="21" t="s">
        <v>85</v>
      </c>
      <c r="N3" s="21" t="s">
        <v>85</v>
      </c>
      <c r="O3" s="21" t="s">
        <v>85</v>
      </c>
      <c r="P3" s="22" t="s">
        <v>86</v>
      </c>
      <c r="R3" s="23" t="s">
        <v>62</v>
      </c>
    </row>
    <row r="4" spans="1:18" ht="123" customHeight="1" x14ac:dyDescent="0.35">
      <c r="A4" s="24" t="s">
        <v>33</v>
      </c>
      <c r="B4" s="16" t="s">
        <v>109</v>
      </c>
      <c r="C4" s="17">
        <v>0.4</v>
      </c>
      <c r="E4" s="24" t="s">
        <v>54</v>
      </c>
      <c r="F4" s="16" t="s">
        <v>46</v>
      </c>
      <c r="G4" s="18" t="s">
        <v>114</v>
      </c>
      <c r="I4" s="128"/>
      <c r="J4" s="25" t="s">
        <v>80</v>
      </c>
      <c r="K4" s="12"/>
      <c r="L4" s="26" t="s">
        <v>84</v>
      </c>
      <c r="M4" s="26" t="s">
        <v>84</v>
      </c>
      <c r="N4" s="21" t="s">
        <v>85</v>
      </c>
      <c r="O4" s="21" t="s">
        <v>85</v>
      </c>
      <c r="P4" s="22" t="s">
        <v>86</v>
      </c>
      <c r="R4" s="27" t="s">
        <v>32</v>
      </c>
    </row>
    <row r="5" spans="1:18" ht="81.75" customHeight="1" x14ac:dyDescent="0.35">
      <c r="A5" s="28" t="s">
        <v>39</v>
      </c>
      <c r="B5" s="16" t="s">
        <v>110</v>
      </c>
      <c r="C5" s="17">
        <v>0.6</v>
      </c>
      <c r="E5" s="28" t="s">
        <v>5</v>
      </c>
      <c r="F5" s="16" t="s">
        <v>47</v>
      </c>
      <c r="G5" s="18" t="s">
        <v>50</v>
      </c>
      <c r="I5" s="128"/>
      <c r="J5" s="28" t="s">
        <v>79</v>
      </c>
      <c r="K5" s="12"/>
      <c r="L5" s="26" t="s">
        <v>84</v>
      </c>
      <c r="M5" s="26" t="s">
        <v>84</v>
      </c>
      <c r="N5" s="26" t="s">
        <v>84</v>
      </c>
      <c r="O5" s="21" t="s">
        <v>85</v>
      </c>
      <c r="P5" s="22" t="s">
        <v>86</v>
      </c>
      <c r="R5" s="29" t="s">
        <v>5</v>
      </c>
    </row>
    <row r="6" spans="1:18" ht="167.25" customHeight="1" x14ac:dyDescent="0.35">
      <c r="A6" s="25" t="s">
        <v>40</v>
      </c>
      <c r="B6" s="16" t="s">
        <v>111</v>
      </c>
      <c r="C6" s="17">
        <v>0.8</v>
      </c>
      <c r="E6" s="25" t="s">
        <v>55</v>
      </c>
      <c r="F6" s="16" t="s">
        <v>49</v>
      </c>
      <c r="G6" s="18" t="s">
        <v>51</v>
      </c>
      <c r="I6" s="128"/>
      <c r="J6" s="24" t="s">
        <v>78</v>
      </c>
      <c r="K6" s="12"/>
      <c r="L6" s="30" t="s">
        <v>83</v>
      </c>
      <c r="M6" s="26" t="s">
        <v>84</v>
      </c>
      <c r="N6" s="26" t="s">
        <v>84</v>
      </c>
      <c r="O6" s="21" t="s">
        <v>85</v>
      </c>
      <c r="P6" s="22" t="s">
        <v>86</v>
      </c>
      <c r="R6" s="31" t="s">
        <v>63</v>
      </c>
    </row>
    <row r="7" spans="1:18" ht="79.5" customHeight="1" x14ac:dyDescent="0.35">
      <c r="A7" s="32" t="s">
        <v>0</v>
      </c>
      <c r="B7" s="16" t="s">
        <v>112</v>
      </c>
      <c r="C7" s="17">
        <v>1</v>
      </c>
      <c r="E7" s="32" t="s">
        <v>56</v>
      </c>
      <c r="F7" s="16" t="s">
        <v>48</v>
      </c>
      <c r="G7" s="18" t="s">
        <v>52</v>
      </c>
      <c r="I7" s="128"/>
      <c r="J7" s="33" t="s">
        <v>77</v>
      </c>
      <c r="K7" s="12"/>
      <c r="L7" s="30" t="s">
        <v>83</v>
      </c>
      <c r="M7" s="30" t="s">
        <v>83</v>
      </c>
      <c r="N7" s="26" t="s">
        <v>84</v>
      </c>
      <c r="O7" s="21" t="s">
        <v>85</v>
      </c>
      <c r="P7" s="22" t="s">
        <v>86</v>
      </c>
    </row>
    <row r="8" spans="1:18" ht="36" customHeight="1" x14ac:dyDescent="0.35">
      <c r="A8" s="34"/>
      <c r="B8" s="35"/>
      <c r="C8" s="36"/>
      <c r="E8" s="34"/>
      <c r="F8" s="35"/>
      <c r="G8" s="37"/>
      <c r="I8" s="38"/>
      <c r="J8" s="39"/>
      <c r="K8" s="39"/>
      <c r="L8" s="125"/>
      <c r="M8" s="126"/>
      <c r="N8" s="126"/>
      <c r="O8" s="126"/>
      <c r="P8" s="127"/>
    </row>
    <row r="9" spans="1:18" ht="46.5" x14ac:dyDescent="0.35">
      <c r="L9" s="15" t="s">
        <v>58</v>
      </c>
      <c r="M9" s="24" t="s">
        <v>59</v>
      </c>
      <c r="N9" s="28" t="s">
        <v>82</v>
      </c>
      <c r="O9" s="25" t="s">
        <v>60</v>
      </c>
      <c r="P9" s="19" t="s">
        <v>61</v>
      </c>
    </row>
    <row r="10" spans="1:18" x14ac:dyDescent="0.35">
      <c r="D10" s="40" t="s">
        <v>68</v>
      </c>
      <c r="L10" s="122" t="s">
        <v>43</v>
      </c>
      <c r="M10" s="122"/>
      <c r="N10" s="122"/>
      <c r="O10" s="122"/>
      <c r="P10" s="122"/>
    </row>
    <row r="11" spans="1:18" x14ac:dyDescent="0.35">
      <c r="A11" s="123" t="s">
        <v>69</v>
      </c>
      <c r="B11" s="130" t="s">
        <v>72</v>
      </c>
      <c r="C11" s="41" t="s">
        <v>65</v>
      </c>
      <c r="D11" s="42">
        <v>0.25</v>
      </c>
      <c r="L11" s="122"/>
      <c r="M11" s="122"/>
      <c r="N11" s="122"/>
      <c r="O11" s="122"/>
      <c r="P11" s="122"/>
    </row>
    <row r="12" spans="1:18" x14ac:dyDescent="0.35">
      <c r="A12" s="123"/>
      <c r="B12" s="131"/>
      <c r="C12" s="41" t="s">
        <v>66</v>
      </c>
      <c r="D12" s="42">
        <v>0.15</v>
      </c>
    </row>
    <row r="13" spans="1:18" x14ac:dyDescent="0.35">
      <c r="A13" s="123"/>
      <c r="B13" s="131"/>
      <c r="C13" s="41" t="s">
        <v>67</v>
      </c>
      <c r="D13" s="42">
        <v>0.1</v>
      </c>
    </row>
    <row r="14" spans="1:18" x14ac:dyDescent="0.35">
      <c r="A14" s="123"/>
      <c r="B14" s="132" t="s">
        <v>73</v>
      </c>
      <c r="C14" s="41" t="s">
        <v>70</v>
      </c>
      <c r="D14" s="42">
        <v>0.25</v>
      </c>
    </row>
    <row r="15" spans="1:18" x14ac:dyDescent="0.35">
      <c r="A15" s="123"/>
      <c r="B15" s="132"/>
      <c r="C15" s="41" t="s">
        <v>71</v>
      </c>
      <c r="D15" s="42">
        <v>0.1</v>
      </c>
    </row>
    <row r="17" spans="1:12" x14ac:dyDescent="0.35">
      <c r="A17" s="123" t="s">
        <v>74</v>
      </c>
      <c r="B17" s="41" t="s">
        <v>93</v>
      </c>
    </row>
    <row r="18" spans="1:12" x14ac:dyDescent="0.35">
      <c r="A18" s="123"/>
      <c r="B18" s="41" t="s">
        <v>75</v>
      </c>
    </row>
    <row r="19" spans="1:12" x14ac:dyDescent="0.35">
      <c r="A19" s="123"/>
      <c r="B19" s="41" t="s">
        <v>34</v>
      </c>
    </row>
    <row r="20" spans="1:12" x14ac:dyDescent="0.35">
      <c r="A20" s="123"/>
      <c r="B20" s="41" t="s">
        <v>76</v>
      </c>
    </row>
    <row r="23" spans="1:12" ht="25.5" x14ac:dyDescent="0.35">
      <c r="A23" s="122" t="s">
        <v>36</v>
      </c>
      <c r="B23" s="122"/>
      <c r="C23" s="122"/>
      <c r="E23" s="122" t="s">
        <v>43</v>
      </c>
      <c r="F23" s="122"/>
      <c r="G23" s="122"/>
      <c r="L23"/>
    </row>
    <row r="24" spans="1:12" x14ac:dyDescent="0.35">
      <c r="A24" s="12"/>
      <c r="B24" s="13" t="s">
        <v>36</v>
      </c>
      <c r="C24" s="13" t="s">
        <v>37</v>
      </c>
      <c r="E24" s="12" t="s">
        <v>42</v>
      </c>
      <c r="F24" s="13" t="s">
        <v>41</v>
      </c>
      <c r="G24" s="13" t="s">
        <v>44</v>
      </c>
    </row>
    <row r="25" spans="1:12" ht="46.5" x14ac:dyDescent="0.35">
      <c r="A25" s="15" t="s">
        <v>38</v>
      </c>
      <c r="B25" s="16" t="s">
        <v>125</v>
      </c>
      <c r="C25" s="17">
        <v>0.2</v>
      </c>
      <c r="E25" s="15" t="s">
        <v>53</v>
      </c>
      <c r="F25" s="16" t="s">
        <v>45</v>
      </c>
      <c r="G25" s="18" t="s">
        <v>113</v>
      </c>
    </row>
    <row r="26" spans="1:12" ht="93" x14ac:dyDescent="0.35">
      <c r="A26" s="24" t="s">
        <v>33</v>
      </c>
      <c r="B26" s="16" t="s">
        <v>126</v>
      </c>
      <c r="C26" s="17">
        <v>0.4</v>
      </c>
      <c r="E26" s="24" t="s">
        <v>54</v>
      </c>
      <c r="F26" s="16" t="s">
        <v>46</v>
      </c>
      <c r="G26" s="18" t="s">
        <v>114</v>
      </c>
    </row>
    <row r="27" spans="1:12" ht="69.75" x14ac:dyDescent="0.35">
      <c r="A27" s="28" t="s">
        <v>39</v>
      </c>
      <c r="B27" s="16" t="s">
        <v>127</v>
      </c>
      <c r="C27" s="17">
        <v>0.6</v>
      </c>
      <c r="E27" s="28" t="s">
        <v>5</v>
      </c>
      <c r="F27" s="16" t="s">
        <v>47</v>
      </c>
      <c r="G27" s="18" t="s">
        <v>50</v>
      </c>
    </row>
    <row r="28" spans="1:12" ht="93" x14ac:dyDescent="0.35">
      <c r="A28" s="25" t="s">
        <v>40</v>
      </c>
      <c r="B28" s="16" t="s">
        <v>128</v>
      </c>
      <c r="C28" s="17">
        <v>0.8</v>
      </c>
      <c r="E28" s="25" t="s">
        <v>55</v>
      </c>
      <c r="F28" s="16" t="s">
        <v>49</v>
      </c>
      <c r="G28" s="18" t="s">
        <v>51</v>
      </c>
    </row>
    <row r="29" spans="1:12" ht="69.75" x14ac:dyDescent="0.35">
      <c r="A29" s="32" t="s">
        <v>0</v>
      </c>
      <c r="B29" s="16" t="s">
        <v>129</v>
      </c>
      <c r="C29" s="17">
        <v>1</v>
      </c>
      <c r="E29" s="32" t="s">
        <v>56</v>
      </c>
      <c r="F29" s="16" t="s">
        <v>48</v>
      </c>
      <c r="G29" s="18" t="s">
        <v>52</v>
      </c>
    </row>
    <row r="31" spans="1:12" x14ac:dyDescent="0.35">
      <c r="B31" s="13" t="s">
        <v>137</v>
      </c>
      <c r="F31" s="13" t="s">
        <v>156</v>
      </c>
      <c r="G31" s="13" t="s">
        <v>167</v>
      </c>
    </row>
    <row r="32" spans="1:12" ht="46.5" x14ac:dyDescent="0.35">
      <c r="B32" s="16" t="s">
        <v>131</v>
      </c>
      <c r="F32" s="44" t="s">
        <v>159</v>
      </c>
      <c r="G32" s="44" t="s">
        <v>168</v>
      </c>
    </row>
    <row r="33" spans="2:7" x14ac:dyDescent="0.35">
      <c r="B33" s="16" t="s">
        <v>132</v>
      </c>
      <c r="F33" s="44" t="s">
        <v>157</v>
      </c>
      <c r="G33" s="44" t="s">
        <v>169</v>
      </c>
    </row>
    <row r="34" spans="2:7" x14ac:dyDescent="0.35">
      <c r="B34" s="16" t="s">
        <v>133</v>
      </c>
      <c r="F34" s="44" t="s">
        <v>158</v>
      </c>
      <c r="G34" s="44" t="s">
        <v>170</v>
      </c>
    </row>
    <row r="35" spans="2:7" x14ac:dyDescent="0.35">
      <c r="B35" s="16" t="s">
        <v>134</v>
      </c>
      <c r="G35" s="44" t="s">
        <v>171</v>
      </c>
    </row>
    <row r="36" spans="2:7" ht="46.5" x14ac:dyDescent="0.35">
      <c r="B36" s="16" t="s">
        <v>135</v>
      </c>
    </row>
    <row r="37" spans="2:7" ht="46.5" x14ac:dyDescent="0.35">
      <c r="B37" s="16" t="s">
        <v>94</v>
      </c>
    </row>
    <row r="38" spans="2:7" x14ac:dyDescent="0.35">
      <c r="B38" s="16" t="s">
        <v>136</v>
      </c>
    </row>
    <row r="39" spans="2:7" x14ac:dyDescent="0.35">
      <c r="B39" s="35"/>
    </row>
    <row r="41" spans="2:7" ht="93" x14ac:dyDescent="0.35">
      <c r="F41" s="43" t="s">
        <v>138</v>
      </c>
      <c r="G41" s="43" t="s">
        <v>139</v>
      </c>
    </row>
    <row r="42" spans="2:7" ht="93" x14ac:dyDescent="0.35">
      <c r="F42" s="16" t="s">
        <v>140</v>
      </c>
      <c r="G42" s="16" t="s">
        <v>155</v>
      </c>
    </row>
    <row r="43" spans="2:7" ht="139.5" x14ac:dyDescent="0.35">
      <c r="F43" s="16" t="s">
        <v>141</v>
      </c>
      <c r="G43" s="16" t="s">
        <v>154</v>
      </c>
    </row>
    <row r="44" spans="2:7" ht="162.75" x14ac:dyDescent="0.35">
      <c r="F44" s="16" t="s">
        <v>142</v>
      </c>
      <c r="G44" s="16" t="s">
        <v>153</v>
      </c>
    </row>
    <row r="45" spans="2:7" ht="116.25" x14ac:dyDescent="0.35">
      <c r="F45" s="16" t="s">
        <v>143</v>
      </c>
      <c r="G45" s="16" t="s">
        <v>152</v>
      </c>
    </row>
    <row r="46" spans="2:7" ht="93" x14ac:dyDescent="0.35">
      <c r="F46" s="16" t="s">
        <v>144</v>
      </c>
      <c r="G46" s="16" t="s">
        <v>151</v>
      </c>
    </row>
    <row r="47" spans="2:7" ht="139.5" x14ac:dyDescent="0.35">
      <c r="F47" s="16" t="s">
        <v>145</v>
      </c>
      <c r="G47" s="16" t="s">
        <v>150</v>
      </c>
    </row>
    <row r="48" spans="2:7" ht="46.5" x14ac:dyDescent="0.35">
      <c r="F48" s="16" t="s">
        <v>146</v>
      </c>
      <c r="G48" s="16" t="s">
        <v>149</v>
      </c>
    </row>
    <row r="49" spans="6:7" ht="162.75" x14ac:dyDescent="0.35">
      <c r="F49" s="16" t="s">
        <v>147</v>
      </c>
      <c r="G49" s="16" t="s">
        <v>148</v>
      </c>
    </row>
  </sheetData>
  <mergeCells count="13">
    <mergeCell ref="A23:C23"/>
    <mergeCell ref="E23:G23"/>
    <mergeCell ref="A17:A20"/>
    <mergeCell ref="J1:P1"/>
    <mergeCell ref="L8:P8"/>
    <mergeCell ref="L10:P11"/>
    <mergeCell ref="A1:C1"/>
    <mergeCell ref="E1:G1"/>
    <mergeCell ref="I3:I7"/>
    <mergeCell ref="L2:P2"/>
    <mergeCell ref="A11:A15"/>
    <mergeCell ref="B11:B13"/>
    <mergeCell ref="B14:B1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E6"/>
  <sheetViews>
    <sheetView workbookViewId="0">
      <selection activeCell="D12" sqref="D12"/>
    </sheetView>
  </sheetViews>
  <sheetFormatPr baseColWidth="10" defaultRowHeight="15" x14ac:dyDescent="0.25"/>
  <cols>
    <col min="3" max="3" width="31.7109375" customWidth="1"/>
    <col min="4" max="4" width="35.85546875" customWidth="1"/>
    <col min="5" max="5" width="32.5703125" customWidth="1"/>
  </cols>
  <sheetData>
    <row r="1" spans="2:5" ht="15.75" thickBot="1" x14ac:dyDescent="0.3"/>
    <row r="2" spans="2:5" ht="18" thickBot="1" x14ac:dyDescent="0.3">
      <c r="B2" s="1"/>
      <c r="C2" s="2" t="s">
        <v>97</v>
      </c>
      <c r="D2" s="2" t="s">
        <v>98</v>
      </c>
      <c r="E2" s="2" t="s">
        <v>99</v>
      </c>
    </row>
    <row r="3" spans="2:5" ht="18" thickBot="1" x14ac:dyDescent="0.3">
      <c r="B3" s="3" t="s">
        <v>100</v>
      </c>
      <c r="C3" s="4" t="s">
        <v>176</v>
      </c>
      <c r="D3" s="4" t="s">
        <v>174</v>
      </c>
      <c r="E3" s="4" t="s">
        <v>173</v>
      </c>
    </row>
    <row r="4" spans="2:5" ht="32.25" thickBot="1" x14ac:dyDescent="0.3">
      <c r="B4" s="3" t="s">
        <v>101</v>
      </c>
      <c r="C4" s="5" t="s">
        <v>172</v>
      </c>
      <c r="D4" s="5" t="s">
        <v>175</v>
      </c>
      <c r="E4" s="5" t="s">
        <v>102</v>
      </c>
    </row>
    <row r="5" spans="2:5" ht="18" thickBot="1" x14ac:dyDescent="0.3">
      <c r="B5" s="3" t="s">
        <v>103</v>
      </c>
      <c r="C5" s="5"/>
      <c r="D5" s="5"/>
      <c r="E5" s="5"/>
    </row>
    <row r="6" spans="2:5" ht="18" thickBot="1" x14ac:dyDescent="0.3">
      <c r="B6" s="3" t="s">
        <v>104</v>
      </c>
      <c r="C6" s="5"/>
      <c r="D6" s="5"/>
      <c r="E6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6"/>
  <sheetViews>
    <sheetView workbookViewId="0">
      <selection activeCell="C4" sqref="C4"/>
    </sheetView>
  </sheetViews>
  <sheetFormatPr baseColWidth="10" defaultRowHeight="15" x14ac:dyDescent="0.25"/>
  <cols>
    <col min="2" max="2" width="28.5703125" customWidth="1"/>
    <col min="3" max="3" width="26.140625" bestFit="1" customWidth="1"/>
    <col min="4" max="4" width="51" customWidth="1"/>
  </cols>
  <sheetData>
    <row r="2" spans="2:4" ht="15.75" thickBot="1" x14ac:dyDescent="0.3"/>
    <row r="3" spans="2:4" ht="18" thickBot="1" x14ac:dyDescent="0.3">
      <c r="B3" s="6" t="s">
        <v>105</v>
      </c>
      <c r="C3" s="2" t="s">
        <v>106</v>
      </c>
      <c r="D3" s="2" t="s">
        <v>107</v>
      </c>
    </row>
    <row r="4" spans="2:4" ht="16.5" thickBot="1" x14ac:dyDescent="0.3">
      <c r="B4" s="7">
        <v>1</v>
      </c>
      <c r="C4" s="8">
        <v>45685</v>
      </c>
      <c r="D4" s="5" t="s">
        <v>292</v>
      </c>
    </row>
    <row r="5" spans="2:4" ht="16.5" thickBot="1" x14ac:dyDescent="0.3">
      <c r="B5" s="7"/>
      <c r="C5" s="9"/>
      <c r="D5" s="5"/>
    </row>
    <row r="6" spans="2:4" ht="16.5" thickBot="1" x14ac:dyDescent="0.3">
      <c r="B6" s="10"/>
      <c r="C6" s="9"/>
      <c r="D6" s="9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8411416-B56B-4C2F-8417-7D06BBBD4C6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Matriz de Riesgo Financiera </vt:lpstr>
      <vt:lpstr>Listas</vt:lpstr>
      <vt:lpstr>Aprobacion</vt:lpstr>
      <vt:lpstr>Control de Cambios</vt:lpstr>
      <vt:lpstr>'Matriz de Riesgo Financiera '!Área_de_impresión</vt:lpstr>
      <vt:lpstr>'Matriz de Riesgo Financiera '!Eduardo</vt:lpstr>
      <vt:lpstr>'Matriz de Riesgo Financiera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DANNY ALEJANDRO GARZON ARISTIZABAL</dc:creator>
  <cp:lastModifiedBy>EMPITALITO ESP</cp:lastModifiedBy>
  <cp:lastPrinted>2026-02-06T20:54:53Z</cp:lastPrinted>
  <dcterms:created xsi:type="dcterms:W3CDTF">2021-06-15T20:00:14Z</dcterms:created>
  <dcterms:modified xsi:type="dcterms:W3CDTF">2026-02-06T21:57:23Z</dcterms:modified>
</cp:coreProperties>
</file>